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<sst xmlns="http://schemas.openxmlformats.org/spreadsheetml/2006/main" count="1262" uniqueCount="898">
  <si>
    <t>黄淮学院-经济困难认定</t>
  </si>
  <si>
    <t>序号</t>
  </si>
  <si>
    <t>学生姓名</t>
  </si>
  <si>
    <t>班级名称</t>
  </si>
  <si>
    <t>学号</t>
  </si>
  <si>
    <t>杜嘉鑫</t>
  </si>
  <si>
    <t>城规1701B</t>
  </si>
  <si>
    <t>1737150102</t>
  </si>
  <si>
    <t>郭金玲</t>
  </si>
  <si>
    <t>1737150107</t>
  </si>
  <si>
    <t>李庆国</t>
  </si>
  <si>
    <t>1737150120</t>
  </si>
  <si>
    <t>孟旭</t>
  </si>
  <si>
    <t>1737150123</t>
  </si>
  <si>
    <t>王蒙凡</t>
  </si>
  <si>
    <t>1737150103</t>
  </si>
  <si>
    <t>杨桃红</t>
  </si>
  <si>
    <t>1737150106</t>
  </si>
  <si>
    <t>张学峰</t>
  </si>
  <si>
    <t>1737150126</t>
  </si>
  <si>
    <t>黄妍妍</t>
  </si>
  <si>
    <t>城规1702B</t>
  </si>
  <si>
    <t>1737150207</t>
  </si>
  <si>
    <t>李根兵</t>
  </si>
  <si>
    <t>1737150230</t>
  </si>
  <si>
    <t>娄建行</t>
  </si>
  <si>
    <t>1737150226</t>
  </si>
  <si>
    <t>吴晓凯</t>
  </si>
  <si>
    <t>1737150220</t>
  </si>
  <si>
    <t>许梦楠</t>
  </si>
  <si>
    <t>1737150203</t>
  </si>
  <si>
    <t>许明明</t>
  </si>
  <si>
    <t>1737150202</t>
  </si>
  <si>
    <t>赵怡滢</t>
  </si>
  <si>
    <t>1737150205</t>
  </si>
  <si>
    <t>曹艳芳</t>
  </si>
  <si>
    <t>城规1801B</t>
  </si>
  <si>
    <t>1837150106</t>
  </si>
  <si>
    <t>宋鹏强</t>
  </si>
  <si>
    <t>1837150124</t>
  </si>
  <si>
    <t>孙自要</t>
  </si>
  <si>
    <t>1837150125</t>
  </si>
  <si>
    <t>田顺成</t>
  </si>
  <si>
    <t>1837150129</t>
  </si>
  <si>
    <t>闫浩瀛</t>
  </si>
  <si>
    <t>1837150103</t>
  </si>
  <si>
    <t>杨露露</t>
  </si>
  <si>
    <t>1837150118</t>
  </si>
  <si>
    <t>周仪凡</t>
  </si>
  <si>
    <t>1837150111</t>
  </si>
  <si>
    <t>胡华丽</t>
  </si>
  <si>
    <t>城规1802B</t>
  </si>
  <si>
    <t>1837150215</t>
  </si>
  <si>
    <t>贾晨龙</t>
  </si>
  <si>
    <t>1837150224</t>
  </si>
  <si>
    <t>马腾龙</t>
  </si>
  <si>
    <t>1837150226</t>
  </si>
  <si>
    <t>马晓晓</t>
  </si>
  <si>
    <t>1837150201</t>
  </si>
  <si>
    <t>阮沛</t>
  </si>
  <si>
    <t>1837150208</t>
  </si>
  <si>
    <t>徐静静</t>
  </si>
  <si>
    <t>1837150205</t>
  </si>
  <si>
    <t>张婉婷</t>
  </si>
  <si>
    <t>1837150218</t>
  </si>
  <si>
    <t>高晓沛</t>
  </si>
  <si>
    <t>城规1901B</t>
  </si>
  <si>
    <t>1937150109</t>
  </si>
  <si>
    <t>高晓雪</t>
  </si>
  <si>
    <t>1937150103</t>
  </si>
  <si>
    <t>王梅瑞</t>
  </si>
  <si>
    <t>1937150111</t>
  </si>
  <si>
    <t>王威</t>
  </si>
  <si>
    <t>1937150120</t>
  </si>
  <si>
    <t>杨玉娟</t>
  </si>
  <si>
    <t>1937150108</t>
  </si>
  <si>
    <t>陈璐</t>
  </si>
  <si>
    <t>城规1902B</t>
  </si>
  <si>
    <t>1937150202</t>
  </si>
  <si>
    <t>柳倩倩</t>
  </si>
  <si>
    <t>1937150205</t>
  </si>
  <si>
    <t>王晨嘉</t>
  </si>
  <si>
    <t>1937150206</t>
  </si>
  <si>
    <t>王梦琳</t>
  </si>
  <si>
    <t>1937150211</t>
  </si>
  <si>
    <t>王睿</t>
  </si>
  <si>
    <t>1937150213</t>
  </si>
  <si>
    <t>袁斌</t>
  </si>
  <si>
    <t>1937150218</t>
  </si>
  <si>
    <t>李锦豪</t>
  </si>
  <si>
    <t>城规2001B</t>
  </si>
  <si>
    <t>2037150118</t>
  </si>
  <si>
    <t>刘依婷</t>
  </si>
  <si>
    <t>2037150105</t>
  </si>
  <si>
    <t>宁云怡</t>
  </si>
  <si>
    <t>2037150112</t>
  </si>
  <si>
    <t>仝承骏</t>
  </si>
  <si>
    <t>2037150102</t>
  </si>
  <si>
    <t>刘芳</t>
  </si>
  <si>
    <t>城规2002B</t>
  </si>
  <si>
    <t>2037150209</t>
  </si>
  <si>
    <t>王晓令</t>
  </si>
  <si>
    <t>2037150203</t>
  </si>
  <si>
    <t>王雨</t>
  </si>
  <si>
    <t>2037150207</t>
  </si>
  <si>
    <t>詹宇杭</t>
  </si>
  <si>
    <t>2037150218</t>
  </si>
  <si>
    <t>赵旌安</t>
  </si>
  <si>
    <t>2037150219</t>
  </si>
  <si>
    <t>李涓</t>
  </si>
  <si>
    <t>城乡规划2101B</t>
  </si>
  <si>
    <t>2137150102</t>
  </si>
  <si>
    <t>王柯文</t>
  </si>
  <si>
    <t>2137150104</t>
  </si>
  <si>
    <t>李祖帅</t>
  </si>
  <si>
    <t>城乡规划2102B</t>
  </si>
  <si>
    <t>2137150217</t>
  </si>
  <si>
    <t>刘欣雨</t>
  </si>
  <si>
    <t>2137150208</t>
  </si>
  <si>
    <t>孙青青</t>
  </si>
  <si>
    <t>2137150206</t>
  </si>
  <si>
    <t>朱乐乐</t>
  </si>
  <si>
    <t>2137150213</t>
  </si>
  <si>
    <t>李娇曼</t>
  </si>
  <si>
    <t>工程管理2101B</t>
  </si>
  <si>
    <t>2137130109</t>
  </si>
  <si>
    <t>刘欣欣</t>
  </si>
  <si>
    <t>2137130116</t>
  </si>
  <si>
    <t>马莉</t>
  </si>
  <si>
    <t>2137130108</t>
  </si>
  <si>
    <t>张金杰</t>
  </si>
  <si>
    <t>2137130120</t>
  </si>
  <si>
    <t>邓慧利</t>
  </si>
  <si>
    <t>工程管理2102B</t>
  </si>
  <si>
    <t>2137130203</t>
  </si>
  <si>
    <t>谷胜</t>
  </si>
  <si>
    <t>2137130222</t>
  </si>
  <si>
    <t>何娟</t>
  </si>
  <si>
    <t>2137130213</t>
  </si>
  <si>
    <t>王伟</t>
  </si>
  <si>
    <t>2137130225</t>
  </si>
  <si>
    <t>王文慧</t>
  </si>
  <si>
    <t>2137130217</t>
  </si>
  <si>
    <t>赵洁</t>
  </si>
  <si>
    <t>2137130207</t>
  </si>
  <si>
    <t>常珍珍</t>
  </si>
  <si>
    <t>工管1801B</t>
  </si>
  <si>
    <t>1837130114</t>
  </si>
  <si>
    <t>陈兰花</t>
  </si>
  <si>
    <t>1837130116</t>
  </si>
  <si>
    <t>胡红波</t>
  </si>
  <si>
    <t>1837130139</t>
  </si>
  <si>
    <t>靳瑞环</t>
  </si>
  <si>
    <t>1837130119</t>
  </si>
  <si>
    <t>林欣飒</t>
  </si>
  <si>
    <t>1837130105</t>
  </si>
  <si>
    <t>任璐萍</t>
  </si>
  <si>
    <t>1837130117</t>
  </si>
  <si>
    <t>任新月</t>
  </si>
  <si>
    <t>1837130111</t>
  </si>
  <si>
    <t>孙晴晴</t>
  </si>
  <si>
    <t>1837130108</t>
  </si>
  <si>
    <t>姚乐</t>
  </si>
  <si>
    <t>1837130122</t>
  </si>
  <si>
    <t>杜东晓</t>
  </si>
  <si>
    <t>工管1802B</t>
  </si>
  <si>
    <t>1837130219</t>
  </si>
  <si>
    <t>郭海省</t>
  </si>
  <si>
    <t>1837130233</t>
  </si>
  <si>
    <t>李元晨</t>
  </si>
  <si>
    <t>1837130228</t>
  </si>
  <si>
    <t>戚俊俊</t>
  </si>
  <si>
    <t>1837130212</t>
  </si>
  <si>
    <t>王海元</t>
  </si>
  <si>
    <t>1837130235</t>
  </si>
  <si>
    <t>邢敏</t>
  </si>
  <si>
    <t>1837130214</t>
  </si>
  <si>
    <t>杨锋坤</t>
  </si>
  <si>
    <t>1837130234</t>
  </si>
  <si>
    <t>杨梦含</t>
  </si>
  <si>
    <t>1837130211</t>
  </si>
  <si>
    <t>陈雷</t>
  </si>
  <si>
    <t>工管1901B</t>
  </si>
  <si>
    <t>1937130124</t>
  </si>
  <si>
    <t>程佳浩</t>
  </si>
  <si>
    <t>1937130125</t>
  </si>
  <si>
    <t>韩宁洁</t>
  </si>
  <si>
    <t>1937130116</t>
  </si>
  <si>
    <t>胡子祎</t>
  </si>
  <si>
    <t>1937130119</t>
  </si>
  <si>
    <t>夏高尚</t>
  </si>
  <si>
    <t>1937130137</t>
  </si>
  <si>
    <t>张莹杰</t>
  </si>
  <si>
    <t>1937130140</t>
  </si>
  <si>
    <t>朱春柳</t>
  </si>
  <si>
    <t>1937130104</t>
  </si>
  <si>
    <t>刘文哲</t>
  </si>
  <si>
    <t>工管1902B</t>
  </si>
  <si>
    <t>1937130227</t>
  </si>
  <si>
    <t>裴清海</t>
  </si>
  <si>
    <t>1937130237</t>
  </si>
  <si>
    <t>彭卓</t>
  </si>
  <si>
    <t>1937130225</t>
  </si>
  <si>
    <t>宋亚文</t>
  </si>
  <si>
    <t>1937130220</t>
  </si>
  <si>
    <t>徐梦慧</t>
  </si>
  <si>
    <t>1937130214</t>
  </si>
  <si>
    <t>杨明浩</t>
  </si>
  <si>
    <t>1937130212</t>
  </si>
  <si>
    <t>张金金</t>
  </si>
  <si>
    <t>1937130215</t>
  </si>
  <si>
    <t>张柯榕</t>
  </si>
  <si>
    <t>1937130224</t>
  </si>
  <si>
    <t>张盼盼</t>
  </si>
  <si>
    <t>1937130219</t>
  </si>
  <si>
    <t>张笑笑</t>
  </si>
  <si>
    <t>1937130207</t>
  </si>
  <si>
    <t>陈康</t>
  </si>
  <si>
    <t>工管2001B</t>
  </si>
  <si>
    <t>2037130127</t>
  </si>
  <si>
    <t>陈雯</t>
  </si>
  <si>
    <t>2037130110</t>
  </si>
  <si>
    <t>胡皓严</t>
  </si>
  <si>
    <t>2037130134</t>
  </si>
  <si>
    <t>李义富</t>
  </si>
  <si>
    <t>2037130116</t>
  </si>
  <si>
    <t>钱思宇</t>
  </si>
  <si>
    <t>2037130117</t>
  </si>
  <si>
    <t>邱娜</t>
  </si>
  <si>
    <t>2037130115</t>
  </si>
  <si>
    <t>王一帆</t>
  </si>
  <si>
    <t>2037130118</t>
  </si>
  <si>
    <t>王宇婷</t>
  </si>
  <si>
    <t>2037130101</t>
  </si>
  <si>
    <t>杨浩坤</t>
  </si>
  <si>
    <t>2037130135</t>
  </si>
  <si>
    <t>胡明洁</t>
  </si>
  <si>
    <t>工管2002B</t>
  </si>
  <si>
    <t>2037130202</t>
  </si>
  <si>
    <t>李瑞航</t>
  </si>
  <si>
    <t>2037130219</t>
  </si>
  <si>
    <t>刘友建</t>
  </si>
  <si>
    <t>2037130226</t>
  </si>
  <si>
    <t>马静英</t>
  </si>
  <si>
    <t>2037130210</t>
  </si>
  <si>
    <t>王瑾</t>
  </si>
  <si>
    <t>2037130216</t>
  </si>
  <si>
    <t>王毅</t>
  </si>
  <si>
    <t>2037130208</t>
  </si>
  <si>
    <t>张彦琪</t>
  </si>
  <si>
    <t>2037130224</t>
  </si>
  <si>
    <t>常权</t>
  </si>
  <si>
    <t>造价1801B</t>
  </si>
  <si>
    <t>1837160137</t>
  </si>
  <si>
    <t>冯若琳</t>
  </si>
  <si>
    <t>1840120304</t>
  </si>
  <si>
    <t>郭青梅</t>
  </si>
  <si>
    <t>1837160124</t>
  </si>
  <si>
    <t>郭文雅</t>
  </si>
  <si>
    <t>1837160123</t>
  </si>
  <si>
    <t>何雅莉</t>
  </si>
  <si>
    <t>1837160128</t>
  </si>
  <si>
    <t>李晓迪</t>
  </si>
  <si>
    <t>1837160103</t>
  </si>
  <si>
    <t>刘江妞</t>
  </si>
  <si>
    <t>1837160113</t>
  </si>
  <si>
    <t>刘奕</t>
  </si>
  <si>
    <t>1837160134</t>
  </si>
  <si>
    <t>鲁静</t>
  </si>
  <si>
    <t>1837160122</t>
  </si>
  <si>
    <t>马凯</t>
  </si>
  <si>
    <t>1837160146</t>
  </si>
  <si>
    <t>马玉龙</t>
  </si>
  <si>
    <t>1837160148</t>
  </si>
  <si>
    <t>任振霞</t>
  </si>
  <si>
    <t>1837160114</t>
  </si>
  <si>
    <t>王宜文</t>
  </si>
  <si>
    <t>1837160106</t>
  </si>
  <si>
    <t>程梦梅</t>
  </si>
  <si>
    <t>造价1802B</t>
  </si>
  <si>
    <t>1837160207</t>
  </si>
  <si>
    <t>葛云飞</t>
  </si>
  <si>
    <t>1837160236</t>
  </si>
  <si>
    <t>韩燕</t>
  </si>
  <si>
    <t>1837160230</t>
  </si>
  <si>
    <t>李博鑫</t>
  </si>
  <si>
    <t>1837160238</t>
  </si>
  <si>
    <t>刘新可</t>
  </si>
  <si>
    <t>1837160225</t>
  </si>
  <si>
    <t>娄佳佳</t>
  </si>
  <si>
    <t>1837160204</t>
  </si>
  <si>
    <t>王梦瑶</t>
  </si>
  <si>
    <t>1837160218</t>
  </si>
  <si>
    <t>肖敏</t>
  </si>
  <si>
    <t>1837160215</t>
  </si>
  <si>
    <t>张万春</t>
  </si>
  <si>
    <t>1837160235</t>
  </si>
  <si>
    <t>张欣雅</t>
  </si>
  <si>
    <t>1837160228</t>
  </si>
  <si>
    <t>张欣宜</t>
  </si>
  <si>
    <t>1837160210</t>
  </si>
  <si>
    <t>赵丰雨</t>
  </si>
  <si>
    <t>1837160242</t>
  </si>
  <si>
    <t>郑薇</t>
  </si>
  <si>
    <t>1837160203</t>
  </si>
  <si>
    <t>周蒙蒙</t>
  </si>
  <si>
    <t>1837160231</t>
  </si>
  <si>
    <t>柏洁</t>
  </si>
  <si>
    <t>造价1901B</t>
  </si>
  <si>
    <t>1938160201</t>
  </si>
  <si>
    <t>李通</t>
  </si>
  <si>
    <t>1937160135</t>
  </si>
  <si>
    <t>李晓晶</t>
  </si>
  <si>
    <t>1937160103</t>
  </si>
  <si>
    <t>刘心雨</t>
  </si>
  <si>
    <t>1937160102</t>
  </si>
  <si>
    <t>刘一达</t>
  </si>
  <si>
    <t>1937160136</t>
  </si>
  <si>
    <t>秦凯丽</t>
  </si>
  <si>
    <t>1937160113</t>
  </si>
  <si>
    <t>田鑫</t>
  </si>
  <si>
    <t>1937160138</t>
  </si>
  <si>
    <t>王德道</t>
  </si>
  <si>
    <t>1937160143</t>
  </si>
  <si>
    <t>占雅慧</t>
  </si>
  <si>
    <t>1937160116</t>
  </si>
  <si>
    <t>张思佳</t>
  </si>
  <si>
    <t>1937160104</t>
  </si>
  <si>
    <t>赵鹏瑶</t>
  </si>
  <si>
    <t>1937160111</t>
  </si>
  <si>
    <t>周萌萌</t>
  </si>
  <si>
    <t>1937160129</t>
  </si>
  <si>
    <t>曹明星</t>
  </si>
  <si>
    <t>造价1902B</t>
  </si>
  <si>
    <t>1937160229</t>
  </si>
  <si>
    <t>陈树泉</t>
  </si>
  <si>
    <t>1937160238</t>
  </si>
  <si>
    <t>冯水园</t>
  </si>
  <si>
    <t>1937160210</t>
  </si>
  <si>
    <t>高少磊</t>
  </si>
  <si>
    <t>1937160233</t>
  </si>
  <si>
    <t>郭淑雅</t>
  </si>
  <si>
    <t>1937160205</t>
  </si>
  <si>
    <t>韩静茹</t>
  </si>
  <si>
    <t>1937160223</t>
  </si>
  <si>
    <t>李春丽</t>
  </si>
  <si>
    <t>1937160230</t>
  </si>
  <si>
    <t>马子豪</t>
  </si>
  <si>
    <t>1937160243</t>
  </si>
  <si>
    <t>王浩朴</t>
  </si>
  <si>
    <t>1937160240</t>
  </si>
  <si>
    <t>许欢</t>
  </si>
  <si>
    <t>1937160209</t>
  </si>
  <si>
    <t>杨一鸣</t>
  </si>
  <si>
    <t>1937160247</t>
  </si>
  <si>
    <t>智佳琦</t>
  </si>
  <si>
    <t>1937160212</t>
  </si>
  <si>
    <t>胡晨晖</t>
  </si>
  <si>
    <t>造价2001B</t>
  </si>
  <si>
    <t>2037160125</t>
  </si>
  <si>
    <t>马梦菲</t>
  </si>
  <si>
    <t>2037160111</t>
  </si>
  <si>
    <t>时和飞</t>
  </si>
  <si>
    <t>2037160121</t>
  </si>
  <si>
    <t>王芬芬</t>
  </si>
  <si>
    <t>2037160114</t>
  </si>
  <si>
    <t>王娟</t>
  </si>
  <si>
    <t>2037160109</t>
  </si>
  <si>
    <t>王林</t>
  </si>
  <si>
    <t>2037160131</t>
  </si>
  <si>
    <t>王天祥</t>
  </si>
  <si>
    <t>2037160132</t>
  </si>
  <si>
    <t>王潇然</t>
  </si>
  <si>
    <t>2037160127</t>
  </si>
  <si>
    <t>方紫薇</t>
  </si>
  <si>
    <t>造价2002B</t>
  </si>
  <si>
    <t>2037160219</t>
  </si>
  <si>
    <t>郜东琪</t>
  </si>
  <si>
    <t>2037160229</t>
  </si>
  <si>
    <t>郝佳丽</t>
  </si>
  <si>
    <t>2037160207</t>
  </si>
  <si>
    <t>黄敬伟</t>
  </si>
  <si>
    <t>2037160245</t>
  </si>
  <si>
    <t>解雅娣</t>
  </si>
  <si>
    <t>2037160204</t>
  </si>
  <si>
    <t>孙文浩</t>
  </si>
  <si>
    <t>2037160211</t>
  </si>
  <si>
    <t>王敬凡</t>
  </si>
  <si>
    <t>2037160240</t>
  </si>
  <si>
    <t>张银胜</t>
  </si>
  <si>
    <t>2037160237</t>
  </si>
  <si>
    <t>李华杰</t>
  </si>
  <si>
    <t>建筑学1701B</t>
  </si>
  <si>
    <t>1737120121</t>
  </si>
  <si>
    <t>刘晨光</t>
  </si>
  <si>
    <t>1737120115</t>
  </si>
  <si>
    <t>王彬</t>
  </si>
  <si>
    <t>1737120123</t>
  </si>
  <si>
    <t>赵小源</t>
  </si>
  <si>
    <t>1737120112</t>
  </si>
  <si>
    <t>周扬</t>
  </si>
  <si>
    <t>1737120102</t>
  </si>
  <si>
    <t>陈武生</t>
  </si>
  <si>
    <t>建筑学1702B</t>
  </si>
  <si>
    <t>1737120219</t>
  </si>
  <si>
    <t>崔冰冰</t>
  </si>
  <si>
    <t>1737120203</t>
  </si>
  <si>
    <t>简勇飞</t>
  </si>
  <si>
    <t>1737120216</t>
  </si>
  <si>
    <t>刘可</t>
  </si>
  <si>
    <t>1737120220</t>
  </si>
  <si>
    <t>陶聪</t>
  </si>
  <si>
    <t>1737120201</t>
  </si>
  <si>
    <t>李鹏飞</t>
  </si>
  <si>
    <t>建筑学1703B</t>
  </si>
  <si>
    <t>1737120313</t>
  </si>
  <si>
    <t>刘文飚</t>
  </si>
  <si>
    <t>1737120318</t>
  </si>
  <si>
    <t>罗亚杰</t>
  </si>
  <si>
    <t>1737120310</t>
  </si>
  <si>
    <t>杨宝亚</t>
  </si>
  <si>
    <t>1737120308</t>
  </si>
  <si>
    <t>岳晓云</t>
  </si>
  <si>
    <t>1737120302</t>
  </si>
  <si>
    <t>李鑫</t>
  </si>
  <si>
    <t>建筑学1801B</t>
  </si>
  <si>
    <t>1837120117</t>
  </si>
  <si>
    <t>孙文广</t>
  </si>
  <si>
    <t>1837120111</t>
  </si>
  <si>
    <t>于谦</t>
  </si>
  <si>
    <t>1837120112</t>
  </si>
  <si>
    <t>朱震</t>
  </si>
  <si>
    <t>1837120118</t>
  </si>
  <si>
    <t>陈相飞</t>
  </si>
  <si>
    <t>建筑学1802B</t>
  </si>
  <si>
    <t>1837120220</t>
  </si>
  <si>
    <t>陈艳丽</t>
  </si>
  <si>
    <t>1837120206</t>
  </si>
  <si>
    <t>葛党佑</t>
  </si>
  <si>
    <t>1837120218</t>
  </si>
  <si>
    <t>韩芳倩</t>
  </si>
  <si>
    <t>1837120201</t>
  </si>
  <si>
    <t>闫彬艳</t>
  </si>
  <si>
    <t>1837120202</t>
  </si>
  <si>
    <t>常路遥</t>
  </si>
  <si>
    <t>建筑学1803B</t>
  </si>
  <si>
    <t>1837120315</t>
  </si>
  <si>
    <t>李壮</t>
  </si>
  <si>
    <t>1837120314</t>
  </si>
  <si>
    <t>尚哲</t>
  </si>
  <si>
    <t>1837120309</t>
  </si>
  <si>
    <t>邢真萍</t>
  </si>
  <si>
    <t>1837120304</t>
  </si>
  <si>
    <t>张华剑</t>
  </si>
  <si>
    <t>1837120318</t>
  </si>
  <si>
    <t>王绍俊</t>
  </si>
  <si>
    <t>建筑学1901B</t>
  </si>
  <si>
    <t>1937120113</t>
  </si>
  <si>
    <t>王潇</t>
  </si>
  <si>
    <t>1937120104</t>
  </si>
  <si>
    <t>袁宝阳</t>
  </si>
  <si>
    <t>1937120101</t>
  </si>
  <si>
    <t>朱新瑜</t>
  </si>
  <si>
    <t>1937120102</t>
  </si>
  <si>
    <t>陈雪焱</t>
  </si>
  <si>
    <t>建筑学1902B</t>
  </si>
  <si>
    <t>1937120202</t>
  </si>
  <si>
    <t>李治含</t>
  </si>
  <si>
    <t>1937120220</t>
  </si>
  <si>
    <t>秦晓静</t>
  </si>
  <si>
    <t>1937120204</t>
  </si>
  <si>
    <t>张超鑫</t>
  </si>
  <si>
    <t>1937120213</t>
  </si>
  <si>
    <t>付婉莹</t>
  </si>
  <si>
    <t>建筑学1903B</t>
  </si>
  <si>
    <t>1937120302</t>
  </si>
  <si>
    <t>李少华</t>
  </si>
  <si>
    <t>1937120305</t>
  </si>
  <si>
    <t>潘辞笋</t>
  </si>
  <si>
    <t>1929150115</t>
  </si>
  <si>
    <t>钱鑫源</t>
  </si>
  <si>
    <t>1937120310</t>
  </si>
  <si>
    <t>王超</t>
  </si>
  <si>
    <t>1937120316</t>
  </si>
  <si>
    <t>胡默含</t>
  </si>
  <si>
    <t>建筑学2001B</t>
  </si>
  <si>
    <t>2037120109</t>
  </si>
  <si>
    <t>李冰雁</t>
  </si>
  <si>
    <t>2037120107</t>
  </si>
  <si>
    <t>孙艳梅</t>
  </si>
  <si>
    <t>2037120106</t>
  </si>
  <si>
    <t>张永成</t>
  </si>
  <si>
    <t>2037120111</t>
  </si>
  <si>
    <t>卢家俊</t>
  </si>
  <si>
    <t>建筑学2002B</t>
  </si>
  <si>
    <t>2037120219</t>
  </si>
  <si>
    <t>卢晓蕾</t>
  </si>
  <si>
    <t>2037120211</t>
  </si>
  <si>
    <t>马家祥</t>
  </si>
  <si>
    <t>2037120216</t>
  </si>
  <si>
    <t>王晨</t>
  </si>
  <si>
    <t>2037120215</t>
  </si>
  <si>
    <t>魏硕颖</t>
  </si>
  <si>
    <t>2037120202</t>
  </si>
  <si>
    <t>赵艺森</t>
  </si>
  <si>
    <t>2037120218</t>
  </si>
  <si>
    <t>倪聪</t>
  </si>
  <si>
    <t>建筑学2003B</t>
  </si>
  <si>
    <t>2037120313</t>
  </si>
  <si>
    <t>王中要</t>
  </si>
  <si>
    <t>2037120315</t>
  </si>
  <si>
    <t>杨遇环</t>
  </si>
  <si>
    <t>2037120305</t>
  </si>
  <si>
    <t>张雪静</t>
  </si>
  <si>
    <t>2037120301</t>
  </si>
  <si>
    <t>郭林倩</t>
  </si>
  <si>
    <t>建筑学2101B</t>
  </si>
  <si>
    <t>2137120105</t>
  </si>
  <si>
    <t>李青洁</t>
  </si>
  <si>
    <t>2137120118</t>
  </si>
  <si>
    <t>汪云博</t>
  </si>
  <si>
    <t>2137120114</t>
  </si>
  <si>
    <t>闫淑琪</t>
  </si>
  <si>
    <t>2137120103</t>
  </si>
  <si>
    <t>杨梦熙</t>
  </si>
  <si>
    <t>2137120106</t>
  </si>
  <si>
    <t>陈海涛</t>
  </si>
  <si>
    <t>建筑学2102B</t>
  </si>
  <si>
    <t>2137120211</t>
  </si>
  <si>
    <t>胡航舟</t>
  </si>
  <si>
    <t>2137120219</t>
  </si>
  <si>
    <t>刘洪丽</t>
  </si>
  <si>
    <t>2137120205</t>
  </si>
  <si>
    <t>田晨曦</t>
  </si>
  <si>
    <t>2137120202</t>
  </si>
  <si>
    <t>韦江北</t>
  </si>
  <si>
    <t>2137120208</t>
  </si>
  <si>
    <t>银墩升</t>
  </si>
  <si>
    <t>2137120216</t>
  </si>
  <si>
    <t>常立峰</t>
  </si>
  <si>
    <t>建筑学2103B</t>
  </si>
  <si>
    <t>2137120314</t>
  </si>
  <si>
    <t>凌栋琦</t>
  </si>
  <si>
    <t>2137120310</t>
  </si>
  <si>
    <t>罗金科</t>
  </si>
  <si>
    <t>2137120318</t>
  </si>
  <si>
    <t>王静洁</t>
  </si>
  <si>
    <t>2137120303</t>
  </si>
  <si>
    <t>王玥</t>
  </si>
  <si>
    <t>2137120301</t>
  </si>
  <si>
    <t>段盛龙</t>
  </si>
  <si>
    <t>土木1801B</t>
  </si>
  <si>
    <t>1837110115</t>
  </si>
  <si>
    <t>冯厚凯</t>
  </si>
  <si>
    <t>1837110140</t>
  </si>
  <si>
    <t>管亚康</t>
  </si>
  <si>
    <t>1837110119</t>
  </si>
  <si>
    <t>蒋晓茹</t>
  </si>
  <si>
    <t>1837110101</t>
  </si>
  <si>
    <t>梁奥炯</t>
  </si>
  <si>
    <t>1837110130</t>
  </si>
  <si>
    <t>刘豪</t>
  </si>
  <si>
    <t>1837110133</t>
  </si>
  <si>
    <t>史纪欣</t>
  </si>
  <si>
    <t>1837110102</t>
  </si>
  <si>
    <t>王恒</t>
  </si>
  <si>
    <t>1837110138</t>
  </si>
  <si>
    <t>王舒洋</t>
  </si>
  <si>
    <t>1837110125</t>
  </si>
  <si>
    <t>王亚旗</t>
  </si>
  <si>
    <t>1837110137</t>
  </si>
  <si>
    <t>叶亚伟</t>
  </si>
  <si>
    <t>1837110127</t>
  </si>
  <si>
    <t>张孟军</t>
  </si>
  <si>
    <t>1837110126</t>
  </si>
  <si>
    <t>张书源</t>
  </si>
  <si>
    <t>1837110135</t>
  </si>
  <si>
    <t>赵耀杰</t>
  </si>
  <si>
    <t>1837110113</t>
  </si>
  <si>
    <t>董艳龙</t>
  </si>
  <si>
    <t>土木1802B</t>
  </si>
  <si>
    <t>1837110210</t>
  </si>
  <si>
    <t>贾胜金</t>
  </si>
  <si>
    <t>1837110219</t>
  </si>
  <si>
    <t>李歌</t>
  </si>
  <si>
    <t>1837110201</t>
  </si>
  <si>
    <t>李金航</t>
  </si>
  <si>
    <t>1837110211</t>
  </si>
  <si>
    <t>卢志强</t>
  </si>
  <si>
    <t>1837110240</t>
  </si>
  <si>
    <t>陆苗苗</t>
  </si>
  <si>
    <t>1837110205</t>
  </si>
  <si>
    <t>马泾葳</t>
  </si>
  <si>
    <t>1837110226</t>
  </si>
  <si>
    <t>山相军</t>
  </si>
  <si>
    <t>1837110242</t>
  </si>
  <si>
    <t>王治鹏</t>
  </si>
  <si>
    <t>1837110212</t>
  </si>
  <si>
    <t>张鹏翼</t>
  </si>
  <si>
    <t>1837110214</t>
  </si>
  <si>
    <t>赵高辉</t>
  </si>
  <si>
    <t>1837110227</t>
  </si>
  <si>
    <t>朱潘</t>
  </si>
  <si>
    <t>1837110221</t>
  </si>
  <si>
    <t>付耀武</t>
  </si>
  <si>
    <t>土木1803B</t>
  </si>
  <si>
    <t>1837110329</t>
  </si>
  <si>
    <t>郭聪</t>
  </si>
  <si>
    <t>1837110324</t>
  </si>
  <si>
    <t>李泓汐</t>
  </si>
  <si>
    <t>1837110328</t>
  </si>
  <si>
    <t>李龙</t>
  </si>
  <si>
    <t>1837110314</t>
  </si>
  <si>
    <t>马冲</t>
  </si>
  <si>
    <t>1837110320</t>
  </si>
  <si>
    <t>马煜瑞</t>
  </si>
  <si>
    <t>1837110311</t>
  </si>
  <si>
    <t>任凯彤</t>
  </si>
  <si>
    <t>1737110137</t>
  </si>
  <si>
    <t>王瑞</t>
  </si>
  <si>
    <t>1837110331</t>
  </si>
  <si>
    <t>王亚娜</t>
  </si>
  <si>
    <t>1837110302</t>
  </si>
  <si>
    <t>薛雅湘</t>
  </si>
  <si>
    <t>1837110304</t>
  </si>
  <si>
    <t>杨志伟</t>
  </si>
  <si>
    <t>1837110313</t>
  </si>
  <si>
    <t>樊天然</t>
  </si>
  <si>
    <t>土木1804B</t>
  </si>
  <si>
    <t>1837110417</t>
  </si>
  <si>
    <t>郜帅龙</t>
  </si>
  <si>
    <t>1837110420</t>
  </si>
  <si>
    <t>冀梦丽</t>
  </si>
  <si>
    <t>1837110405</t>
  </si>
  <si>
    <t>李佳伟</t>
  </si>
  <si>
    <t>1837110415</t>
  </si>
  <si>
    <t>李乾正</t>
  </si>
  <si>
    <t>1837110436</t>
  </si>
  <si>
    <t>刘国强</t>
  </si>
  <si>
    <t>1837110441</t>
  </si>
  <si>
    <t>苗孟阳</t>
  </si>
  <si>
    <t>1837110427</t>
  </si>
  <si>
    <t>王丽</t>
  </si>
  <si>
    <t>1837110401</t>
  </si>
  <si>
    <t>王野</t>
  </si>
  <si>
    <t>1837110437</t>
  </si>
  <si>
    <t>夏俊阳</t>
  </si>
  <si>
    <t>1837110438</t>
  </si>
  <si>
    <t>丁福超</t>
  </si>
  <si>
    <t>土木1901B</t>
  </si>
  <si>
    <t>1937110136</t>
  </si>
  <si>
    <t>郝海丰</t>
  </si>
  <si>
    <t>1937110134</t>
  </si>
  <si>
    <t>姜耀宗</t>
  </si>
  <si>
    <t>1937110125</t>
  </si>
  <si>
    <t>李佳星</t>
  </si>
  <si>
    <t>1937110102</t>
  </si>
  <si>
    <t>伦康宝</t>
  </si>
  <si>
    <t>1937110121</t>
  </si>
  <si>
    <t>史飞超</t>
  </si>
  <si>
    <t>1937110119</t>
  </si>
  <si>
    <t>王晋</t>
  </si>
  <si>
    <t>1937110109</t>
  </si>
  <si>
    <t>杨蒿松</t>
  </si>
  <si>
    <t>1937110117</t>
  </si>
  <si>
    <t>杨宏彬</t>
  </si>
  <si>
    <t>1937110142</t>
  </si>
  <si>
    <t>杨家宝</t>
  </si>
  <si>
    <t>1937110141</t>
  </si>
  <si>
    <t>赵顶飞</t>
  </si>
  <si>
    <t>1937110111</t>
  </si>
  <si>
    <t>白文全</t>
  </si>
  <si>
    <t>土木1902B</t>
  </si>
  <si>
    <t>1937110209</t>
  </si>
  <si>
    <t>曹西亚</t>
  </si>
  <si>
    <t>1937110226</t>
  </si>
  <si>
    <t>陈旗争</t>
  </si>
  <si>
    <t>1937110239</t>
  </si>
  <si>
    <t>程亿豪</t>
  </si>
  <si>
    <t>1937110237</t>
  </si>
  <si>
    <t>崔江华</t>
  </si>
  <si>
    <t>1937110232</t>
  </si>
  <si>
    <t>贾宇</t>
  </si>
  <si>
    <t>1937110233</t>
  </si>
  <si>
    <t>蒋定一</t>
  </si>
  <si>
    <t>1937110242</t>
  </si>
  <si>
    <t>芦柯宇</t>
  </si>
  <si>
    <t>1937110230</t>
  </si>
  <si>
    <t>孟嘉乐</t>
  </si>
  <si>
    <t>1937110218</t>
  </si>
  <si>
    <t>钱俊</t>
  </si>
  <si>
    <t>1937110216</t>
  </si>
  <si>
    <t>王子龙</t>
  </si>
  <si>
    <t>1937110220</t>
  </si>
  <si>
    <t>赵培阳</t>
  </si>
  <si>
    <t>1937110234</t>
  </si>
  <si>
    <t>陈永豪</t>
  </si>
  <si>
    <t>土木1903B</t>
  </si>
  <si>
    <t>1937110327</t>
  </si>
  <si>
    <t>崔治毅</t>
  </si>
  <si>
    <t>1737110123</t>
  </si>
  <si>
    <t>顾超强</t>
  </si>
  <si>
    <t>1937110335</t>
  </si>
  <si>
    <t>郭珍珍</t>
  </si>
  <si>
    <t>1937110302</t>
  </si>
  <si>
    <t>姜欣雨</t>
  </si>
  <si>
    <t>1937110304</t>
  </si>
  <si>
    <t>刘卓玉</t>
  </si>
  <si>
    <t>1937110303</t>
  </si>
  <si>
    <t>娄元庆</t>
  </si>
  <si>
    <t>1937110334</t>
  </si>
  <si>
    <t>毛帅威</t>
  </si>
  <si>
    <t>1937110312</t>
  </si>
  <si>
    <t>乔旭超</t>
  </si>
  <si>
    <t>1937110319</t>
  </si>
  <si>
    <t>张俊辉</t>
  </si>
  <si>
    <t>1937110331</t>
  </si>
  <si>
    <t>朱运超</t>
  </si>
  <si>
    <t>1937110311</t>
  </si>
  <si>
    <t>梁丹妮</t>
  </si>
  <si>
    <t>土木1904B</t>
  </si>
  <si>
    <t>1937110405</t>
  </si>
  <si>
    <t>卢心晖</t>
  </si>
  <si>
    <t>1937110432</t>
  </si>
  <si>
    <t>逯恒</t>
  </si>
  <si>
    <t>1937110409</t>
  </si>
  <si>
    <t>马志刚</t>
  </si>
  <si>
    <t>1937110416</t>
  </si>
  <si>
    <t>任永珂</t>
  </si>
  <si>
    <t>1937110439</t>
  </si>
  <si>
    <t>薛心田</t>
  </si>
  <si>
    <t>1937110402</t>
  </si>
  <si>
    <t>袁梦磊</t>
  </si>
  <si>
    <t>1937110430</t>
  </si>
  <si>
    <t>翟培宁</t>
  </si>
  <si>
    <t>1937110435</t>
  </si>
  <si>
    <t>张文飞</t>
  </si>
  <si>
    <t>1937110437</t>
  </si>
  <si>
    <t>朱恩林</t>
  </si>
  <si>
    <t>1937110444</t>
  </si>
  <si>
    <t>安俊杰</t>
  </si>
  <si>
    <t>土木工程2001B</t>
  </si>
  <si>
    <t>2037110139</t>
  </si>
  <si>
    <t>邓文超</t>
  </si>
  <si>
    <t>2037110138</t>
  </si>
  <si>
    <t>高佳星</t>
  </si>
  <si>
    <t>2037110120</t>
  </si>
  <si>
    <t>郭万宗</t>
  </si>
  <si>
    <t>2037110135</t>
  </si>
  <si>
    <t>李子建</t>
  </si>
  <si>
    <t>2037110112</t>
  </si>
  <si>
    <t>梁奇龙</t>
  </si>
  <si>
    <t>2037110109</t>
  </si>
  <si>
    <t>刘伟松</t>
  </si>
  <si>
    <t>2037110143</t>
  </si>
  <si>
    <t>乔新航</t>
  </si>
  <si>
    <t>2037110137</t>
  </si>
  <si>
    <t>乔永峰</t>
  </si>
  <si>
    <t>2037110125</t>
  </si>
  <si>
    <t>王厚银</t>
  </si>
  <si>
    <t>2037110141</t>
  </si>
  <si>
    <t>王珊梨</t>
  </si>
  <si>
    <t>2037110102</t>
  </si>
  <si>
    <t>张晨鹏</t>
  </si>
  <si>
    <t>2037110115</t>
  </si>
  <si>
    <t>赵京京</t>
  </si>
  <si>
    <t>2037110101</t>
  </si>
  <si>
    <t>赵威莹</t>
  </si>
  <si>
    <t>2037110103</t>
  </si>
  <si>
    <t>安申奥</t>
  </si>
  <si>
    <t>土木工程2002B</t>
  </si>
  <si>
    <t>2037110215</t>
  </si>
  <si>
    <t>耿进举</t>
  </si>
  <si>
    <t>2037110214</t>
  </si>
  <si>
    <t>何彪</t>
  </si>
  <si>
    <t>2037110244</t>
  </si>
  <si>
    <t>季德浩</t>
  </si>
  <si>
    <t>2037110221</t>
  </si>
  <si>
    <t>李光旭</t>
  </si>
  <si>
    <t>2037110239</t>
  </si>
  <si>
    <t>李贵春</t>
  </si>
  <si>
    <t>2037110216</t>
  </si>
  <si>
    <t>梁喆斐</t>
  </si>
  <si>
    <t>2037110213</t>
  </si>
  <si>
    <t>刘一凡</t>
  </si>
  <si>
    <t>2037110219</t>
  </si>
  <si>
    <t>王佳栋</t>
  </si>
  <si>
    <t>2037110228</t>
  </si>
  <si>
    <t>武金龙</t>
  </si>
  <si>
    <t>2037110220</t>
  </si>
  <si>
    <t>谢岩松</t>
  </si>
  <si>
    <t>2037110231</t>
  </si>
  <si>
    <t>徐家宝</t>
  </si>
  <si>
    <t>2037110223</t>
  </si>
  <si>
    <t>郅亦祥</t>
  </si>
  <si>
    <t>2037110224</t>
  </si>
  <si>
    <t>朱世贸</t>
  </si>
  <si>
    <t>2037110232</t>
  </si>
  <si>
    <t>楚文书</t>
  </si>
  <si>
    <t>土木工程2003B</t>
  </si>
  <si>
    <t>2037110345</t>
  </si>
  <si>
    <t>丁修银</t>
  </si>
  <si>
    <t>2037110309</t>
  </si>
  <si>
    <t>贾天</t>
  </si>
  <si>
    <t>2037110307</t>
  </si>
  <si>
    <t>李欢乐</t>
  </si>
  <si>
    <t>2037110305</t>
  </si>
  <si>
    <t>马瑞</t>
  </si>
  <si>
    <t>2037110302</t>
  </si>
  <si>
    <t>申瑞敏</t>
  </si>
  <si>
    <t>2037110303</t>
  </si>
  <si>
    <t>王明豫</t>
  </si>
  <si>
    <t>2037110333</t>
  </si>
  <si>
    <t>谢胜雄</t>
  </si>
  <si>
    <t>2037110342</t>
  </si>
  <si>
    <t>熊子坚</t>
  </si>
  <si>
    <t>2037110343</t>
  </si>
  <si>
    <t>杨超宇</t>
  </si>
  <si>
    <t>2037110324</t>
  </si>
  <si>
    <t>崔翔宇</t>
  </si>
  <si>
    <t>土木工程2004B</t>
  </si>
  <si>
    <t>2037110433</t>
  </si>
  <si>
    <t>郜振戎</t>
  </si>
  <si>
    <t>2037110436</t>
  </si>
  <si>
    <t>何天给</t>
  </si>
  <si>
    <t>2037110431</t>
  </si>
  <si>
    <t>金义增</t>
  </si>
  <si>
    <t>2037110419</t>
  </si>
  <si>
    <t>刘雪丽</t>
  </si>
  <si>
    <t>2037110402</t>
  </si>
  <si>
    <t>刘一昕</t>
  </si>
  <si>
    <t>2037110407</t>
  </si>
  <si>
    <t>王昌刚</t>
  </si>
  <si>
    <t>2037110444</t>
  </si>
  <si>
    <t>吴瞻哲</t>
  </si>
  <si>
    <t>2037110421</t>
  </si>
  <si>
    <t>张鼎立</t>
  </si>
  <si>
    <t>2037110435</t>
  </si>
  <si>
    <t>张衡飞</t>
  </si>
  <si>
    <t>2037110410</t>
  </si>
  <si>
    <t>陈思鹏</t>
  </si>
  <si>
    <t>土木工程2101B</t>
  </si>
  <si>
    <t>2137110132</t>
  </si>
  <si>
    <t>盛齐昊</t>
  </si>
  <si>
    <t>2137110112</t>
  </si>
  <si>
    <t>闫耀磊</t>
  </si>
  <si>
    <t>2137110122</t>
  </si>
  <si>
    <t>张梦洋</t>
  </si>
  <si>
    <t>2137110123</t>
  </si>
  <si>
    <t>朱文豪</t>
  </si>
  <si>
    <t>2137110139</t>
  </si>
  <si>
    <t>白宁辉</t>
  </si>
  <si>
    <t>土木工程2102B</t>
  </si>
  <si>
    <t>2137110234</t>
  </si>
  <si>
    <t>仇梦非</t>
  </si>
  <si>
    <t>2137110203</t>
  </si>
  <si>
    <t>孔令冬</t>
  </si>
  <si>
    <t>2137110209</t>
  </si>
  <si>
    <t>孟雪</t>
  </si>
  <si>
    <t>2137110204</t>
  </si>
  <si>
    <t>薛婷婷</t>
  </si>
  <si>
    <t>2137110205</t>
  </si>
  <si>
    <t>张韦潮</t>
  </si>
  <si>
    <t>2137110215</t>
  </si>
  <si>
    <t>张宇恒</t>
  </si>
  <si>
    <t>2137110218</t>
  </si>
  <si>
    <t>朱勇刚</t>
  </si>
  <si>
    <t>2137110222</t>
  </si>
  <si>
    <t>范晶晶</t>
  </si>
  <si>
    <t>土木工程2103B</t>
  </si>
  <si>
    <t>2137110302</t>
  </si>
  <si>
    <t>侯雨露</t>
  </si>
  <si>
    <t>2137110332</t>
  </si>
  <si>
    <t>刘默涵</t>
  </si>
  <si>
    <t>2137110336</t>
  </si>
  <si>
    <t>牛振毫</t>
  </si>
  <si>
    <t>2137110331</t>
  </si>
  <si>
    <t>王晨曦</t>
  </si>
  <si>
    <t>2137110335</t>
  </si>
  <si>
    <t>魏瑞萍</t>
  </si>
  <si>
    <t>2137110303</t>
  </si>
  <si>
    <t>张少强</t>
  </si>
  <si>
    <t>2137110318</t>
  </si>
  <si>
    <t>白晓勇</t>
  </si>
  <si>
    <t>土木工程2104B</t>
  </si>
  <si>
    <t>2137110435</t>
  </si>
  <si>
    <t>单一帆</t>
  </si>
  <si>
    <t>2137110415</t>
  </si>
  <si>
    <t>刁丽红</t>
  </si>
  <si>
    <t>2137110404</t>
  </si>
  <si>
    <t>谭书奇</t>
  </si>
  <si>
    <t>2137110438</t>
  </si>
  <si>
    <t>王冠杰</t>
  </si>
  <si>
    <t>2137110421</t>
  </si>
  <si>
    <t>王志伟</t>
  </si>
  <si>
    <t>2137110437</t>
  </si>
  <si>
    <t>徐晓静</t>
  </si>
  <si>
    <t>2137110401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</si>
</sst>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6">
    <font>
      <sz val="11"/>
      <color indexed="8"/>
      <name val="宋体"/>
      <family val="0"/>
    </font>
    <font>
      <sz val="18"/>
      <color indexed="8"/>
      <name val="仿宋_GB2312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8"/>
      <color indexed="8"/>
      <name val="黑体"/>
      <family val="3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1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8" fillId="17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4" fillId="22" borderId="0" applyNumberFormat="0" applyBorder="0" applyAlignment="0" applyProtection="0"/>
    <xf numFmtId="0" fontId="19" fillId="16" borderId="8" applyNumberFormat="0" applyAlignment="0" applyProtection="0"/>
    <xf numFmtId="0" fontId="13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421"/>
  <sheetViews>
    <sheetView tabSelected="1" zoomScalePageLayoutView="0" workbookViewId="0" topLeftCell="A424">
      <selection activeCell="E2" sqref="E1:I16384"/>
    </sheetView>
  </sheetViews>
  <sheetFormatPr defaultColWidth="9.00390625" defaultRowHeight="15.75" customHeight="1"/>
  <cols>
    <col min="1" max="1" width="5.00390625" style="4" bestFit="1" customWidth="1"/>
    <col min="2" max="2" width="10.875" style="4" customWidth="1"/>
    <col min="3" max="3" width="20.125" style="5" customWidth="1"/>
    <col min="4" max="4" width="14.875" style="4" customWidth="1"/>
    <col min="5" max="217" width="9.00390625" style="5" customWidth="1"/>
  </cols>
  <sheetData>
    <row r="1" spans="1:217" s="1" customFormat="1" ht="37.5" customHeight="1">
      <c r="A1" s="10" t="s">
        <v>0</v>
      </c>
      <c r="B1" s="10"/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</row>
    <row r="2" spans="1:217" s="2" customFormat="1" ht="36" customHeight="1">
      <c r="A2" s="6" t="s">
        <v>1</v>
      </c>
      <c r="B2" s="7" t="s">
        <v>2</v>
      </c>
      <c r="C2" s="6" t="s">
        <v>3</v>
      </c>
      <c r="D2" s="7" t="s">
        <v>4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</row>
    <row r="3" spans="1:217" s="3" customFormat="1" ht="15.75" customHeight="1">
      <c r="A3" s="8">
        <f>1</f>
        <v>1</v>
      </c>
      <c r="B3" s="8" t="s">
        <v>5</v>
      </c>
      <c r="C3" s="8" t="s">
        <v>6</v>
      </c>
      <c r="D3" s="8" t="s">
        <v>7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</row>
    <row r="4" spans="1:217" s="3" customFormat="1" ht="15.75" customHeight="1">
      <c r="A4" s="8">
        <f>2</f>
        <v>2</v>
      </c>
      <c r="B4" s="8" t="s">
        <v>8</v>
      </c>
      <c r="C4" s="8" t="s">
        <v>6</v>
      </c>
      <c r="D4" s="8" t="s">
        <v>9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</row>
    <row r="5" spans="1:217" s="3" customFormat="1" ht="15.75" customHeight="1">
      <c r="A5" s="8">
        <f>3</f>
        <v>3</v>
      </c>
      <c r="B5" s="8" t="s">
        <v>10</v>
      </c>
      <c r="C5" s="8" t="s">
        <v>6</v>
      </c>
      <c r="D5" s="8" t="s">
        <v>11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</row>
    <row r="6" spans="1:217" s="3" customFormat="1" ht="15.75" customHeight="1">
      <c r="A6" s="8">
        <f>4</f>
        <v>4</v>
      </c>
      <c r="B6" s="8" t="s">
        <v>12</v>
      </c>
      <c r="C6" s="8" t="s">
        <v>6</v>
      </c>
      <c r="D6" s="8" t="s">
        <v>13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</row>
    <row r="7" spans="1:217" s="3" customFormat="1" ht="15.75" customHeight="1">
      <c r="A7" s="8">
        <f>5</f>
        <v>5</v>
      </c>
      <c r="B7" s="8" t="s">
        <v>14</v>
      </c>
      <c r="C7" s="8" t="s">
        <v>6</v>
      </c>
      <c r="D7" s="8" t="s">
        <v>15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</row>
    <row r="8" spans="1:217" s="3" customFormat="1" ht="15.75" customHeight="1">
      <c r="A8" s="8">
        <f>6</f>
        <v>6</v>
      </c>
      <c r="B8" s="8" t="s">
        <v>16</v>
      </c>
      <c r="C8" s="8" t="s">
        <v>6</v>
      </c>
      <c r="D8" s="8" t="s">
        <v>17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</row>
    <row r="9" spans="1:217" s="3" customFormat="1" ht="15.75" customHeight="1">
      <c r="A9" s="8">
        <f>7</f>
        <v>7</v>
      </c>
      <c r="B9" s="8" t="s">
        <v>18</v>
      </c>
      <c r="C9" s="8" t="s">
        <v>6</v>
      </c>
      <c r="D9" s="8" t="s">
        <v>19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</row>
    <row r="10" spans="1:217" s="3" customFormat="1" ht="15.75" customHeight="1">
      <c r="A10" s="8">
        <f>8</f>
        <v>8</v>
      </c>
      <c r="B10" s="8" t="s">
        <v>20</v>
      </c>
      <c r="C10" s="8" t="s">
        <v>21</v>
      </c>
      <c r="D10" s="8" t="s">
        <v>22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</row>
    <row r="11" spans="1:217" s="3" customFormat="1" ht="15.75" customHeight="1">
      <c r="A11" s="8">
        <f>9</f>
        <v>9</v>
      </c>
      <c r="B11" s="8" t="s">
        <v>23</v>
      </c>
      <c r="C11" s="8" t="s">
        <v>21</v>
      </c>
      <c r="D11" s="8" t="s">
        <v>24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</row>
    <row r="12" spans="1:217" s="3" customFormat="1" ht="15.75" customHeight="1">
      <c r="A12" s="8">
        <f>10</f>
        <v>10</v>
      </c>
      <c r="B12" s="8" t="s">
        <v>25</v>
      </c>
      <c r="C12" s="8" t="s">
        <v>21</v>
      </c>
      <c r="D12" s="8" t="s">
        <v>26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</row>
    <row r="13" spans="1:217" s="3" customFormat="1" ht="15.75" customHeight="1">
      <c r="A13" s="8">
        <f>11</f>
        <v>11</v>
      </c>
      <c r="B13" s="8" t="s">
        <v>27</v>
      </c>
      <c r="C13" s="8" t="s">
        <v>21</v>
      </c>
      <c r="D13" s="8" t="s">
        <v>28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</row>
    <row r="14" spans="1:217" s="3" customFormat="1" ht="15.75" customHeight="1">
      <c r="A14" s="8">
        <f>12</f>
        <v>12</v>
      </c>
      <c r="B14" s="8" t="s">
        <v>29</v>
      </c>
      <c r="C14" s="8" t="s">
        <v>21</v>
      </c>
      <c r="D14" s="8" t="s">
        <v>30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</row>
    <row r="15" spans="1:217" s="3" customFormat="1" ht="15.75" customHeight="1">
      <c r="A15" s="8">
        <f>13</f>
        <v>13</v>
      </c>
      <c r="B15" s="8" t="s">
        <v>31</v>
      </c>
      <c r="C15" s="8" t="s">
        <v>21</v>
      </c>
      <c r="D15" s="8" t="s">
        <v>32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</row>
    <row r="16" spans="1:217" s="3" customFormat="1" ht="15.75" customHeight="1">
      <c r="A16" s="8">
        <f>14</f>
        <v>14</v>
      </c>
      <c r="B16" s="8" t="s">
        <v>33</v>
      </c>
      <c r="C16" s="8" t="s">
        <v>21</v>
      </c>
      <c r="D16" s="8" t="s">
        <v>34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</row>
    <row r="17" spans="1:217" s="3" customFormat="1" ht="15.75" customHeight="1">
      <c r="A17" s="8">
        <f>15</f>
        <v>15</v>
      </c>
      <c r="B17" s="8" t="s">
        <v>35</v>
      </c>
      <c r="C17" s="8" t="s">
        <v>36</v>
      </c>
      <c r="D17" s="8" t="s">
        <v>37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</row>
    <row r="18" spans="1:217" s="3" customFormat="1" ht="15.75" customHeight="1">
      <c r="A18" s="8">
        <f>16</f>
        <v>16</v>
      </c>
      <c r="B18" s="8" t="s">
        <v>38</v>
      </c>
      <c r="C18" s="8" t="s">
        <v>36</v>
      </c>
      <c r="D18" s="8" t="s">
        <v>39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</row>
    <row r="19" spans="1:217" s="3" customFormat="1" ht="15.75" customHeight="1">
      <c r="A19" s="8">
        <f>17</f>
        <v>17</v>
      </c>
      <c r="B19" s="8" t="s">
        <v>40</v>
      </c>
      <c r="C19" s="8" t="s">
        <v>36</v>
      </c>
      <c r="D19" s="8" t="s">
        <v>41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</row>
    <row r="20" spans="1:217" s="3" customFormat="1" ht="15.75" customHeight="1">
      <c r="A20" s="8">
        <f>18</f>
        <v>18</v>
      </c>
      <c r="B20" s="8" t="s">
        <v>42</v>
      </c>
      <c r="C20" s="8" t="s">
        <v>36</v>
      </c>
      <c r="D20" s="8" t="s">
        <v>43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</row>
    <row r="21" spans="1:217" s="3" customFormat="1" ht="15.75" customHeight="1">
      <c r="A21" s="8">
        <f>19</f>
        <v>19</v>
      </c>
      <c r="B21" s="8" t="s">
        <v>44</v>
      </c>
      <c r="C21" s="8" t="s">
        <v>36</v>
      </c>
      <c r="D21" s="8" t="s">
        <v>45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</row>
    <row r="22" spans="1:217" s="3" customFormat="1" ht="15.75" customHeight="1">
      <c r="A22" s="8">
        <f>20</f>
        <v>20</v>
      </c>
      <c r="B22" s="8" t="s">
        <v>46</v>
      </c>
      <c r="C22" s="8" t="s">
        <v>36</v>
      </c>
      <c r="D22" s="8" t="s">
        <v>47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</row>
    <row r="23" spans="1:217" s="3" customFormat="1" ht="15.75" customHeight="1">
      <c r="A23" s="8">
        <f>21</f>
        <v>21</v>
      </c>
      <c r="B23" s="8" t="s">
        <v>48</v>
      </c>
      <c r="C23" s="8" t="s">
        <v>36</v>
      </c>
      <c r="D23" s="8" t="s">
        <v>49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</row>
    <row r="24" spans="1:217" s="3" customFormat="1" ht="15.75" customHeight="1">
      <c r="A24" s="8">
        <f>22</f>
        <v>22</v>
      </c>
      <c r="B24" s="8" t="s">
        <v>50</v>
      </c>
      <c r="C24" s="8" t="s">
        <v>51</v>
      </c>
      <c r="D24" s="8" t="s">
        <v>52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</row>
    <row r="25" spans="1:217" s="3" customFormat="1" ht="15.75" customHeight="1">
      <c r="A25" s="8">
        <f>23</f>
        <v>23</v>
      </c>
      <c r="B25" s="8" t="s">
        <v>53</v>
      </c>
      <c r="C25" s="8" t="s">
        <v>51</v>
      </c>
      <c r="D25" s="8" t="s">
        <v>54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</row>
    <row r="26" spans="1:217" s="3" customFormat="1" ht="15.75" customHeight="1">
      <c r="A26" s="8">
        <f>24</f>
        <v>24</v>
      </c>
      <c r="B26" s="8" t="s">
        <v>55</v>
      </c>
      <c r="C26" s="8" t="s">
        <v>51</v>
      </c>
      <c r="D26" s="8" t="s">
        <v>56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</row>
    <row r="27" spans="1:217" s="3" customFormat="1" ht="15.75" customHeight="1">
      <c r="A27" s="8">
        <f>25</f>
        <v>25</v>
      </c>
      <c r="B27" s="8" t="s">
        <v>57</v>
      </c>
      <c r="C27" s="8" t="s">
        <v>51</v>
      </c>
      <c r="D27" s="8" t="s">
        <v>58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</row>
    <row r="28" spans="1:217" s="3" customFormat="1" ht="15.75" customHeight="1">
      <c r="A28" s="8">
        <f>26</f>
        <v>26</v>
      </c>
      <c r="B28" s="8" t="s">
        <v>59</v>
      </c>
      <c r="C28" s="8" t="s">
        <v>51</v>
      </c>
      <c r="D28" s="8" t="s">
        <v>60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</row>
    <row r="29" spans="1:217" s="3" customFormat="1" ht="15.75" customHeight="1">
      <c r="A29" s="8">
        <f>27</f>
        <v>27</v>
      </c>
      <c r="B29" s="8" t="s">
        <v>61</v>
      </c>
      <c r="C29" s="8" t="s">
        <v>51</v>
      </c>
      <c r="D29" s="8" t="s">
        <v>62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</row>
    <row r="30" spans="1:217" s="3" customFormat="1" ht="15.75" customHeight="1">
      <c r="A30" s="8">
        <f>28</f>
        <v>28</v>
      </c>
      <c r="B30" s="8" t="s">
        <v>63</v>
      </c>
      <c r="C30" s="8" t="s">
        <v>51</v>
      </c>
      <c r="D30" s="8" t="s">
        <v>64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</row>
    <row r="31" spans="1:217" s="3" customFormat="1" ht="15.75" customHeight="1">
      <c r="A31" s="8">
        <f>29</f>
        <v>29</v>
      </c>
      <c r="B31" s="8" t="s">
        <v>65</v>
      </c>
      <c r="C31" s="8" t="s">
        <v>66</v>
      </c>
      <c r="D31" s="8" t="s">
        <v>67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</row>
    <row r="32" spans="1:217" s="3" customFormat="1" ht="15.75" customHeight="1">
      <c r="A32" s="8">
        <f>30</f>
        <v>30</v>
      </c>
      <c r="B32" s="8" t="s">
        <v>68</v>
      </c>
      <c r="C32" s="8" t="s">
        <v>66</v>
      </c>
      <c r="D32" s="8" t="s">
        <v>69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</row>
    <row r="33" spans="1:217" s="3" customFormat="1" ht="15.75" customHeight="1">
      <c r="A33" s="8">
        <f>31</f>
        <v>31</v>
      </c>
      <c r="B33" s="8" t="s">
        <v>70</v>
      </c>
      <c r="C33" s="8" t="s">
        <v>66</v>
      </c>
      <c r="D33" s="8" t="s">
        <v>71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</row>
    <row r="34" spans="1:217" s="3" customFormat="1" ht="15.75" customHeight="1">
      <c r="A34" s="8">
        <f>32</f>
        <v>32</v>
      </c>
      <c r="B34" s="8" t="s">
        <v>72</v>
      </c>
      <c r="C34" s="8" t="s">
        <v>66</v>
      </c>
      <c r="D34" s="8" t="s">
        <v>73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</row>
    <row r="35" spans="1:217" s="3" customFormat="1" ht="15.75" customHeight="1">
      <c r="A35" s="8">
        <f>33</f>
        <v>33</v>
      </c>
      <c r="B35" s="8" t="s">
        <v>74</v>
      </c>
      <c r="C35" s="8" t="s">
        <v>66</v>
      </c>
      <c r="D35" s="8" t="s">
        <v>75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</row>
    <row r="36" spans="1:217" s="3" customFormat="1" ht="15.75" customHeight="1">
      <c r="A36" s="8">
        <f>34</f>
        <v>34</v>
      </c>
      <c r="B36" s="8" t="s">
        <v>76</v>
      </c>
      <c r="C36" s="8" t="s">
        <v>77</v>
      </c>
      <c r="D36" s="8" t="s">
        <v>78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</row>
    <row r="37" spans="1:217" s="3" customFormat="1" ht="15.75" customHeight="1">
      <c r="A37" s="8">
        <f>35</f>
        <v>35</v>
      </c>
      <c r="B37" s="8" t="s">
        <v>79</v>
      </c>
      <c r="C37" s="8" t="s">
        <v>77</v>
      </c>
      <c r="D37" s="8" t="s">
        <v>80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</row>
    <row r="38" spans="1:217" s="3" customFormat="1" ht="15.75" customHeight="1">
      <c r="A38" s="8">
        <f>36</f>
        <v>36</v>
      </c>
      <c r="B38" s="8" t="s">
        <v>81</v>
      </c>
      <c r="C38" s="8" t="s">
        <v>77</v>
      </c>
      <c r="D38" s="8" t="s">
        <v>82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</row>
    <row r="39" spans="1:217" s="3" customFormat="1" ht="15.75" customHeight="1">
      <c r="A39" s="8">
        <f>37</f>
        <v>37</v>
      </c>
      <c r="B39" s="8" t="s">
        <v>83</v>
      </c>
      <c r="C39" s="8" t="s">
        <v>77</v>
      </c>
      <c r="D39" s="8" t="s">
        <v>84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</row>
    <row r="40" spans="1:217" s="3" customFormat="1" ht="15.75" customHeight="1">
      <c r="A40" s="8">
        <f>38</f>
        <v>38</v>
      </c>
      <c r="B40" s="8" t="s">
        <v>85</v>
      </c>
      <c r="C40" s="8" t="s">
        <v>77</v>
      </c>
      <c r="D40" s="8" t="s">
        <v>86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</row>
    <row r="41" spans="1:217" s="3" customFormat="1" ht="15.75" customHeight="1">
      <c r="A41" s="8">
        <f>39</f>
        <v>39</v>
      </c>
      <c r="B41" s="8" t="s">
        <v>87</v>
      </c>
      <c r="C41" s="8" t="s">
        <v>77</v>
      </c>
      <c r="D41" s="8" t="s">
        <v>88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</row>
    <row r="42" spans="1:217" s="3" customFormat="1" ht="15.75" customHeight="1">
      <c r="A42" s="8">
        <f>40</f>
        <v>40</v>
      </c>
      <c r="B42" s="8" t="s">
        <v>89</v>
      </c>
      <c r="C42" s="8" t="s">
        <v>90</v>
      </c>
      <c r="D42" s="8" t="s">
        <v>91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</row>
    <row r="43" spans="1:217" s="3" customFormat="1" ht="15.75" customHeight="1">
      <c r="A43" s="8">
        <f>41</f>
        <v>41</v>
      </c>
      <c r="B43" s="8" t="s">
        <v>92</v>
      </c>
      <c r="C43" s="8" t="s">
        <v>90</v>
      </c>
      <c r="D43" s="8" t="s">
        <v>93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</row>
    <row r="44" spans="1:217" s="3" customFormat="1" ht="15.75" customHeight="1">
      <c r="A44" s="8">
        <f>42</f>
        <v>42</v>
      </c>
      <c r="B44" s="8" t="s">
        <v>94</v>
      </c>
      <c r="C44" s="8" t="s">
        <v>90</v>
      </c>
      <c r="D44" s="8" t="s">
        <v>95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</row>
    <row r="45" spans="1:217" s="3" customFormat="1" ht="15.75" customHeight="1">
      <c r="A45" s="8">
        <f>43</f>
        <v>43</v>
      </c>
      <c r="B45" s="8" t="s">
        <v>96</v>
      </c>
      <c r="C45" s="8" t="s">
        <v>90</v>
      </c>
      <c r="D45" s="8" t="s">
        <v>97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</row>
    <row r="46" spans="1:217" s="3" customFormat="1" ht="15.75" customHeight="1">
      <c r="A46" s="8">
        <f>44</f>
        <v>44</v>
      </c>
      <c r="B46" s="8" t="s">
        <v>98</v>
      </c>
      <c r="C46" s="8" t="s">
        <v>99</v>
      </c>
      <c r="D46" s="8" t="s">
        <v>100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</row>
    <row r="47" spans="1:217" s="3" customFormat="1" ht="15.75" customHeight="1">
      <c r="A47" s="8">
        <f>45</f>
        <v>45</v>
      </c>
      <c r="B47" s="8" t="s">
        <v>101</v>
      </c>
      <c r="C47" s="8" t="s">
        <v>99</v>
      </c>
      <c r="D47" s="8" t="s">
        <v>102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</row>
    <row r="48" spans="1:217" s="3" customFormat="1" ht="15.75" customHeight="1">
      <c r="A48" s="8">
        <f>46</f>
        <v>46</v>
      </c>
      <c r="B48" s="8" t="s">
        <v>103</v>
      </c>
      <c r="C48" s="8" t="s">
        <v>99</v>
      </c>
      <c r="D48" s="8" t="s">
        <v>104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</row>
    <row r="49" spans="1:217" s="3" customFormat="1" ht="15.75" customHeight="1">
      <c r="A49" s="8">
        <f>47</f>
        <v>47</v>
      </c>
      <c r="B49" s="8" t="s">
        <v>105</v>
      </c>
      <c r="C49" s="8" t="s">
        <v>99</v>
      </c>
      <c r="D49" s="8" t="s">
        <v>106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</row>
    <row r="50" spans="1:217" s="3" customFormat="1" ht="15.75" customHeight="1">
      <c r="A50" s="8">
        <f>48</f>
        <v>48</v>
      </c>
      <c r="B50" s="8" t="s">
        <v>107</v>
      </c>
      <c r="C50" s="8" t="s">
        <v>99</v>
      </c>
      <c r="D50" s="8" t="s">
        <v>108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</row>
    <row r="51" spans="1:217" s="3" customFormat="1" ht="15.75" customHeight="1">
      <c r="A51" s="8">
        <f>49</f>
        <v>49</v>
      </c>
      <c r="B51" s="8" t="s">
        <v>109</v>
      </c>
      <c r="C51" s="8" t="s">
        <v>110</v>
      </c>
      <c r="D51" s="8" t="s">
        <v>111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</row>
    <row r="52" spans="1:217" s="3" customFormat="1" ht="15.75" customHeight="1">
      <c r="A52" s="8">
        <f>50</f>
        <v>50</v>
      </c>
      <c r="B52" s="8" t="s">
        <v>112</v>
      </c>
      <c r="C52" s="8" t="s">
        <v>110</v>
      </c>
      <c r="D52" s="8" t="s">
        <v>113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</row>
    <row r="53" spans="1:217" s="3" customFormat="1" ht="15.75" customHeight="1">
      <c r="A53" s="8">
        <f>51</f>
        <v>51</v>
      </c>
      <c r="B53" s="8" t="s">
        <v>114</v>
      </c>
      <c r="C53" s="8" t="s">
        <v>115</v>
      </c>
      <c r="D53" s="8" t="s">
        <v>116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</row>
    <row r="54" spans="1:217" s="3" customFormat="1" ht="15.75" customHeight="1">
      <c r="A54" s="8">
        <f>52</f>
        <v>52</v>
      </c>
      <c r="B54" s="8" t="s">
        <v>117</v>
      </c>
      <c r="C54" s="8" t="s">
        <v>115</v>
      </c>
      <c r="D54" s="8" t="s">
        <v>118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</row>
    <row r="55" spans="1:217" s="3" customFormat="1" ht="15.75" customHeight="1">
      <c r="A55" s="8">
        <f>53</f>
        <v>53</v>
      </c>
      <c r="B55" s="8" t="s">
        <v>119</v>
      </c>
      <c r="C55" s="8" t="s">
        <v>115</v>
      </c>
      <c r="D55" s="8" t="s">
        <v>120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</row>
    <row r="56" spans="1:217" s="3" customFormat="1" ht="15.75" customHeight="1">
      <c r="A56" s="8">
        <f>54</f>
        <v>54</v>
      </c>
      <c r="B56" s="8" t="s">
        <v>121</v>
      </c>
      <c r="C56" s="8" t="s">
        <v>115</v>
      </c>
      <c r="D56" s="8" t="s">
        <v>122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</row>
    <row r="57" spans="1:217" s="3" customFormat="1" ht="15.75" customHeight="1">
      <c r="A57" s="8">
        <f>55</f>
        <v>55</v>
      </c>
      <c r="B57" s="8" t="s">
        <v>123</v>
      </c>
      <c r="C57" s="8" t="s">
        <v>124</v>
      </c>
      <c r="D57" s="8" t="s">
        <v>125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</row>
    <row r="58" spans="1:217" s="3" customFormat="1" ht="15.75" customHeight="1">
      <c r="A58" s="8">
        <f>56</f>
        <v>56</v>
      </c>
      <c r="B58" s="8" t="s">
        <v>126</v>
      </c>
      <c r="C58" s="8" t="s">
        <v>124</v>
      </c>
      <c r="D58" s="8" t="s">
        <v>127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</row>
    <row r="59" spans="1:217" s="3" customFormat="1" ht="15.75" customHeight="1">
      <c r="A59" s="8">
        <f>57</f>
        <v>57</v>
      </c>
      <c r="B59" s="8" t="s">
        <v>128</v>
      </c>
      <c r="C59" s="8" t="s">
        <v>124</v>
      </c>
      <c r="D59" s="8" t="s">
        <v>129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</row>
    <row r="60" spans="1:217" s="3" customFormat="1" ht="15.75" customHeight="1">
      <c r="A60" s="8">
        <f>58</f>
        <v>58</v>
      </c>
      <c r="B60" s="8" t="s">
        <v>130</v>
      </c>
      <c r="C60" s="8" t="s">
        <v>124</v>
      </c>
      <c r="D60" s="8" t="s">
        <v>131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</row>
    <row r="61" spans="1:217" s="3" customFormat="1" ht="15.75" customHeight="1">
      <c r="A61" s="8">
        <f>59</f>
        <v>59</v>
      </c>
      <c r="B61" s="8" t="s">
        <v>132</v>
      </c>
      <c r="C61" s="8" t="s">
        <v>133</v>
      </c>
      <c r="D61" s="8" t="s">
        <v>134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</row>
    <row r="62" spans="1:217" s="3" customFormat="1" ht="15.75" customHeight="1">
      <c r="A62" s="8">
        <f>60</f>
        <v>60</v>
      </c>
      <c r="B62" s="8" t="s">
        <v>135</v>
      </c>
      <c r="C62" s="8" t="s">
        <v>133</v>
      </c>
      <c r="D62" s="8" t="s">
        <v>136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</row>
    <row r="63" spans="1:217" s="3" customFormat="1" ht="15.75" customHeight="1">
      <c r="A63" s="8">
        <f>61</f>
        <v>61</v>
      </c>
      <c r="B63" s="8" t="s">
        <v>137</v>
      </c>
      <c r="C63" s="8" t="s">
        <v>133</v>
      </c>
      <c r="D63" s="8" t="s">
        <v>138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</row>
    <row r="64" spans="1:217" s="3" customFormat="1" ht="15.75" customHeight="1">
      <c r="A64" s="8">
        <f>62</f>
        <v>62</v>
      </c>
      <c r="B64" s="8" t="s">
        <v>139</v>
      </c>
      <c r="C64" s="8" t="s">
        <v>133</v>
      </c>
      <c r="D64" s="8" t="s">
        <v>140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</row>
    <row r="65" spans="1:217" s="3" customFormat="1" ht="15.75" customHeight="1">
      <c r="A65" s="8">
        <f>63</f>
        <v>63</v>
      </c>
      <c r="B65" s="8" t="s">
        <v>141</v>
      </c>
      <c r="C65" s="8" t="s">
        <v>133</v>
      </c>
      <c r="D65" s="8" t="s">
        <v>142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</row>
    <row r="66" spans="1:217" s="3" customFormat="1" ht="15.75" customHeight="1">
      <c r="A66" s="8">
        <f>64</f>
        <v>64</v>
      </c>
      <c r="B66" s="8" t="s">
        <v>143</v>
      </c>
      <c r="C66" s="8" t="s">
        <v>133</v>
      </c>
      <c r="D66" s="8" t="s">
        <v>144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</row>
    <row r="67" spans="1:217" s="3" customFormat="1" ht="15.75" customHeight="1">
      <c r="A67" s="8">
        <f>65</f>
        <v>65</v>
      </c>
      <c r="B67" s="8" t="s">
        <v>145</v>
      </c>
      <c r="C67" s="8" t="s">
        <v>146</v>
      </c>
      <c r="D67" s="8" t="s">
        <v>147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</row>
    <row r="68" spans="1:217" s="3" customFormat="1" ht="15.75" customHeight="1">
      <c r="A68" s="8">
        <f>66</f>
        <v>66</v>
      </c>
      <c r="B68" s="8" t="s">
        <v>148</v>
      </c>
      <c r="C68" s="8" t="s">
        <v>146</v>
      </c>
      <c r="D68" s="8" t="s">
        <v>149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</row>
    <row r="69" spans="1:217" s="3" customFormat="1" ht="15.75" customHeight="1">
      <c r="A69" s="8">
        <f>67</f>
        <v>67</v>
      </c>
      <c r="B69" s="8" t="s">
        <v>150</v>
      </c>
      <c r="C69" s="8" t="s">
        <v>146</v>
      </c>
      <c r="D69" s="8" t="s">
        <v>151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</row>
    <row r="70" spans="1:217" s="3" customFormat="1" ht="15.75" customHeight="1">
      <c r="A70" s="8">
        <f>68</f>
        <v>68</v>
      </c>
      <c r="B70" s="8" t="s">
        <v>152</v>
      </c>
      <c r="C70" s="8" t="s">
        <v>146</v>
      </c>
      <c r="D70" s="8" t="s">
        <v>153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</row>
    <row r="71" spans="1:217" s="3" customFormat="1" ht="15.75" customHeight="1">
      <c r="A71" s="8">
        <f>69</f>
        <v>69</v>
      </c>
      <c r="B71" s="8" t="s">
        <v>154</v>
      </c>
      <c r="C71" s="8" t="s">
        <v>146</v>
      </c>
      <c r="D71" s="8" t="s">
        <v>155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</row>
    <row r="72" spans="1:217" s="3" customFormat="1" ht="15.75" customHeight="1">
      <c r="A72" s="8">
        <f>70</f>
        <v>70</v>
      </c>
      <c r="B72" s="8" t="s">
        <v>156</v>
      </c>
      <c r="C72" s="8" t="s">
        <v>146</v>
      </c>
      <c r="D72" s="8" t="s">
        <v>157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</row>
    <row r="73" spans="1:217" s="3" customFormat="1" ht="15.75" customHeight="1">
      <c r="A73" s="8">
        <f>71</f>
        <v>71</v>
      </c>
      <c r="B73" s="8" t="s">
        <v>158</v>
      </c>
      <c r="C73" s="8" t="s">
        <v>146</v>
      </c>
      <c r="D73" s="8" t="s">
        <v>159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</row>
    <row r="74" spans="1:217" s="3" customFormat="1" ht="15.75" customHeight="1">
      <c r="A74" s="8">
        <f>72</f>
        <v>72</v>
      </c>
      <c r="B74" s="8" t="s">
        <v>160</v>
      </c>
      <c r="C74" s="8" t="s">
        <v>146</v>
      </c>
      <c r="D74" s="8" t="s">
        <v>161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</row>
    <row r="75" spans="1:217" s="3" customFormat="1" ht="15.75" customHeight="1">
      <c r="A75" s="8">
        <f>73</f>
        <v>73</v>
      </c>
      <c r="B75" s="8" t="s">
        <v>162</v>
      </c>
      <c r="C75" s="8" t="s">
        <v>146</v>
      </c>
      <c r="D75" s="8" t="s">
        <v>163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</row>
    <row r="76" spans="1:217" s="3" customFormat="1" ht="15.75" customHeight="1">
      <c r="A76" s="8">
        <f>74</f>
        <v>74</v>
      </c>
      <c r="B76" s="8" t="s">
        <v>164</v>
      </c>
      <c r="C76" s="8" t="s">
        <v>165</v>
      </c>
      <c r="D76" s="8" t="s">
        <v>166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</row>
    <row r="77" spans="1:217" s="3" customFormat="1" ht="15.75" customHeight="1">
      <c r="A77" s="8">
        <f>75</f>
        <v>75</v>
      </c>
      <c r="B77" s="8" t="s">
        <v>167</v>
      </c>
      <c r="C77" s="8" t="s">
        <v>165</v>
      </c>
      <c r="D77" s="8" t="s">
        <v>168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</row>
    <row r="78" spans="1:217" s="3" customFormat="1" ht="15.75" customHeight="1">
      <c r="A78" s="8">
        <f>76</f>
        <v>76</v>
      </c>
      <c r="B78" s="8" t="s">
        <v>169</v>
      </c>
      <c r="C78" s="8" t="s">
        <v>165</v>
      </c>
      <c r="D78" s="8" t="s">
        <v>170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</row>
    <row r="79" spans="1:217" s="3" customFormat="1" ht="15.75" customHeight="1">
      <c r="A79" s="8">
        <f>77</f>
        <v>77</v>
      </c>
      <c r="B79" s="8" t="s">
        <v>171</v>
      </c>
      <c r="C79" s="8" t="s">
        <v>165</v>
      </c>
      <c r="D79" s="8" t="s">
        <v>172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</row>
    <row r="80" spans="1:217" s="3" customFormat="1" ht="15.75" customHeight="1">
      <c r="A80" s="8">
        <f>78</f>
        <v>78</v>
      </c>
      <c r="B80" s="8" t="s">
        <v>173</v>
      </c>
      <c r="C80" s="8" t="s">
        <v>165</v>
      </c>
      <c r="D80" s="8" t="s">
        <v>174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</row>
    <row r="81" spans="1:217" s="3" customFormat="1" ht="15.75" customHeight="1">
      <c r="A81" s="8">
        <f>79</f>
        <v>79</v>
      </c>
      <c r="B81" s="8" t="s">
        <v>175</v>
      </c>
      <c r="C81" s="8" t="s">
        <v>165</v>
      </c>
      <c r="D81" s="8" t="s">
        <v>176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</row>
    <row r="82" spans="1:217" s="3" customFormat="1" ht="15.75" customHeight="1">
      <c r="A82" s="8">
        <f>80</f>
        <v>80</v>
      </c>
      <c r="B82" s="8" t="s">
        <v>177</v>
      </c>
      <c r="C82" s="8" t="s">
        <v>165</v>
      </c>
      <c r="D82" s="8" t="s">
        <v>178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</row>
    <row r="83" spans="1:217" s="3" customFormat="1" ht="15.75" customHeight="1">
      <c r="A83" s="8">
        <f>81</f>
        <v>81</v>
      </c>
      <c r="B83" s="8" t="s">
        <v>179</v>
      </c>
      <c r="C83" s="8" t="s">
        <v>165</v>
      </c>
      <c r="D83" s="8" t="s">
        <v>180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</row>
    <row r="84" spans="1:217" s="3" customFormat="1" ht="15.75" customHeight="1">
      <c r="A84" s="8">
        <f>82</f>
        <v>82</v>
      </c>
      <c r="B84" s="8" t="s">
        <v>181</v>
      </c>
      <c r="C84" s="8" t="s">
        <v>182</v>
      </c>
      <c r="D84" s="8" t="s">
        <v>183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</row>
    <row r="85" spans="1:217" s="3" customFormat="1" ht="15.75" customHeight="1">
      <c r="A85" s="8">
        <f>83</f>
        <v>83</v>
      </c>
      <c r="B85" s="8" t="s">
        <v>184</v>
      </c>
      <c r="C85" s="8" t="s">
        <v>182</v>
      </c>
      <c r="D85" s="8" t="s">
        <v>185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</row>
    <row r="86" spans="1:217" s="3" customFormat="1" ht="15.75" customHeight="1">
      <c r="A86" s="8">
        <f>84</f>
        <v>84</v>
      </c>
      <c r="B86" s="8" t="s">
        <v>186</v>
      </c>
      <c r="C86" s="8" t="s">
        <v>182</v>
      </c>
      <c r="D86" s="8" t="s">
        <v>187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</row>
    <row r="87" spans="1:217" s="3" customFormat="1" ht="15.75" customHeight="1">
      <c r="A87" s="8">
        <f>85</f>
        <v>85</v>
      </c>
      <c r="B87" s="8" t="s">
        <v>188</v>
      </c>
      <c r="C87" s="8" t="s">
        <v>182</v>
      </c>
      <c r="D87" s="8" t="s">
        <v>189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</row>
    <row r="88" spans="1:217" s="3" customFormat="1" ht="15.75" customHeight="1">
      <c r="A88" s="8">
        <f>86</f>
        <v>86</v>
      </c>
      <c r="B88" s="8" t="s">
        <v>190</v>
      </c>
      <c r="C88" s="8" t="s">
        <v>182</v>
      </c>
      <c r="D88" s="8" t="s">
        <v>191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</row>
    <row r="89" spans="1:217" s="3" customFormat="1" ht="15.75" customHeight="1">
      <c r="A89" s="8">
        <f>87</f>
        <v>87</v>
      </c>
      <c r="B89" s="8" t="s">
        <v>192</v>
      </c>
      <c r="C89" s="8" t="s">
        <v>182</v>
      </c>
      <c r="D89" s="8" t="s">
        <v>193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</row>
    <row r="90" spans="1:217" s="3" customFormat="1" ht="15.75" customHeight="1">
      <c r="A90" s="8">
        <f>88</f>
        <v>88</v>
      </c>
      <c r="B90" s="8" t="s">
        <v>194</v>
      </c>
      <c r="C90" s="8" t="s">
        <v>182</v>
      </c>
      <c r="D90" s="8" t="s">
        <v>195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</row>
    <row r="91" spans="1:217" s="3" customFormat="1" ht="15.75" customHeight="1">
      <c r="A91" s="8">
        <f>89</f>
        <v>89</v>
      </c>
      <c r="B91" s="8" t="s">
        <v>196</v>
      </c>
      <c r="C91" s="8" t="s">
        <v>197</v>
      </c>
      <c r="D91" s="8" t="s">
        <v>198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</row>
    <row r="92" spans="1:217" s="3" customFormat="1" ht="15.75" customHeight="1">
      <c r="A92" s="8">
        <f>90</f>
        <v>90</v>
      </c>
      <c r="B92" s="8" t="s">
        <v>199</v>
      </c>
      <c r="C92" s="8" t="s">
        <v>197</v>
      </c>
      <c r="D92" s="8" t="s">
        <v>200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</row>
    <row r="93" spans="1:217" s="3" customFormat="1" ht="15.75" customHeight="1">
      <c r="A93" s="8">
        <f>91</f>
        <v>91</v>
      </c>
      <c r="B93" s="8" t="s">
        <v>201</v>
      </c>
      <c r="C93" s="8" t="s">
        <v>197</v>
      </c>
      <c r="D93" s="8" t="s">
        <v>202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</row>
    <row r="94" spans="1:217" s="3" customFormat="1" ht="15.75" customHeight="1">
      <c r="A94" s="8">
        <f>92</f>
        <v>92</v>
      </c>
      <c r="B94" s="8" t="s">
        <v>203</v>
      </c>
      <c r="C94" s="8" t="s">
        <v>197</v>
      </c>
      <c r="D94" s="8" t="s">
        <v>204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</row>
    <row r="95" spans="1:217" s="3" customFormat="1" ht="15.75" customHeight="1">
      <c r="A95" s="8">
        <f>93</f>
        <v>93</v>
      </c>
      <c r="B95" s="8" t="s">
        <v>205</v>
      </c>
      <c r="C95" s="8" t="s">
        <v>197</v>
      </c>
      <c r="D95" s="8" t="s">
        <v>206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</row>
    <row r="96" spans="1:217" s="3" customFormat="1" ht="15.75" customHeight="1">
      <c r="A96" s="8">
        <f>94</f>
        <v>94</v>
      </c>
      <c r="B96" s="8" t="s">
        <v>207</v>
      </c>
      <c r="C96" s="8" t="s">
        <v>197</v>
      </c>
      <c r="D96" s="8" t="s">
        <v>208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</row>
    <row r="97" spans="1:217" s="3" customFormat="1" ht="15.75" customHeight="1">
      <c r="A97" s="8">
        <f>95</f>
        <v>95</v>
      </c>
      <c r="B97" s="8" t="s">
        <v>209</v>
      </c>
      <c r="C97" s="8" t="s">
        <v>197</v>
      </c>
      <c r="D97" s="8" t="s">
        <v>210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</row>
    <row r="98" spans="1:217" s="3" customFormat="1" ht="15.75" customHeight="1">
      <c r="A98" s="8">
        <f>96</f>
        <v>96</v>
      </c>
      <c r="B98" s="8" t="s">
        <v>211</v>
      </c>
      <c r="C98" s="8" t="s">
        <v>197</v>
      </c>
      <c r="D98" s="8" t="s">
        <v>212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</row>
    <row r="99" spans="1:217" s="3" customFormat="1" ht="15.75" customHeight="1">
      <c r="A99" s="8">
        <f>97</f>
        <v>97</v>
      </c>
      <c r="B99" s="8" t="s">
        <v>213</v>
      </c>
      <c r="C99" s="8" t="s">
        <v>197</v>
      </c>
      <c r="D99" s="8" t="s">
        <v>214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</row>
    <row r="100" spans="1:217" s="3" customFormat="1" ht="15.75" customHeight="1">
      <c r="A100" s="8">
        <f>98</f>
        <v>98</v>
      </c>
      <c r="B100" s="8" t="s">
        <v>215</v>
      </c>
      <c r="C100" s="8" t="s">
        <v>197</v>
      </c>
      <c r="D100" s="8" t="s">
        <v>216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</row>
    <row r="101" spans="1:217" s="3" customFormat="1" ht="15.75" customHeight="1">
      <c r="A101" s="8">
        <f>99</f>
        <v>99</v>
      </c>
      <c r="B101" s="8" t="s">
        <v>217</v>
      </c>
      <c r="C101" s="8" t="s">
        <v>218</v>
      </c>
      <c r="D101" s="8" t="s">
        <v>219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</row>
    <row r="102" spans="1:217" s="3" customFormat="1" ht="15.75" customHeight="1">
      <c r="A102" s="8">
        <f>100</f>
        <v>100</v>
      </c>
      <c r="B102" s="8" t="s">
        <v>220</v>
      </c>
      <c r="C102" s="8" t="s">
        <v>218</v>
      </c>
      <c r="D102" s="8" t="s">
        <v>221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</row>
    <row r="103" spans="1:217" s="3" customFormat="1" ht="15.75" customHeight="1">
      <c r="A103" s="8">
        <f>101</f>
        <v>101</v>
      </c>
      <c r="B103" s="8" t="s">
        <v>222</v>
      </c>
      <c r="C103" s="8" t="s">
        <v>218</v>
      </c>
      <c r="D103" s="8" t="s">
        <v>223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</row>
    <row r="104" spans="1:217" s="3" customFormat="1" ht="15.75" customHeight="1">
      <c r="A104" s="8">
        <f>102</f>
        <v>102</v>
      </c>
      <c r="B104" s="8" t="s">
        <v>224</v>
      </c>
      <c r="C104" s="8" t="s">
        <v>218</v>
      </c>
      <c r="D104" s="8" t="s">
        <v>225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</row>
    <row r="105" spans="1:217" s="3" customFormat="1" ht="15.75" customHeight="1">
      <c r="A105" s="8">
        <f>103</f>
        <v>103</v>
      </c>
      <c r="B105" s="8" t="s">
        <v>226</v>
      </c>
      <c r="C105" s="8" t="s">
        <v>218</v>
      </c>
      <c r="D105" s="8" t="s">
        <v>227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</row>
    <row r="106" spans="1:217" s="3" customFormat="1" ht="15.75" customHeight="1">
      <c r="A106" s="8">
        <f>104</f>
        <v>104</v>
      </c>
      <c r="B106" s="8" t="s">
        <v>228</v>
      </c>
      <c r="C106" s="8" t="s">
        <v>218</v>
      </c>
      <c r="D106" s="8" t="s">
        <v>229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</row>
    <row r="107" spans="1:217" s="3" customFormat="1" ht="15.75" customHeight="1">
      <c r="A107" s="8">
        <f>105</f>
        <v>105</v>
      </c>
      <c r="B107" s="8" t="s">
        <v>230</v>
      </c>
      <c r="C107" s="8" t="s">
        <v>218</v>
      </c>
      <c r="D107" s="8" t="s">
        <v>231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</row>
    <row r="108" spans="1:217" s="3" customFormat="1" ht="15.75" customHeight="1">
      <c r="A108" s="8">
        <f>106</f>
        <v>106</v>
      </c>
      <c r="B108" s="8" t="s">
        <v>232</v>
      </c>
      <c r="C108" s="8" t="s">
        <v>218</v>
      </c>
      <c r="D108" s="8" t="s">
        <v>233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</row>
    <row r="109" spans="1:217" s="3" customFormat="1" ht="15.75" customHeight="1">
      <c r="A109" s="8">
        <f>107</f>
        <v>107</v>
      </c>
      <c r="B109" s="8" t="s">
        <v>234</v>
      </c>
      <c r="C109" s="8" t="s">
        <v>218</v>
      </c>
      <c r="D109" s="8" t="s">
        <v>235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</row>
    <row r="110" spans="1:217" s="3" customFormat="1" ht="15.75" customHeight="1">
      <c r="A110" s="8">
        <f>108</f>
        <v>108</v>
      </c>
      <c r="B110" s="8" t="s">
        <v>236</v>
      </c>
      <c r="C110" s="8" t="s">
        <v>237</v>
      </c>
      <c r="D110" s="8" t="s">
        <v>238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</row>
    <row r="111" spans="1:217" s="3" customFormat="1" ht="15.75" customHeight="1">
      <c r="A111" s="8">
        <f>109</f>
        <v>109</v>
      </c>
      <c r="B111" s="8" t="s">
        <v>239</v>
      </c>
      <c r="C111" s="8" t="s">
        <v>237</v>
      </c>
      <c r="D111" s="8" t="s">
        <v>240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</row>
    <row r="112" spans="1:217" s="3" customFormat="1" ht="15.75" customHeight="1">
      <c r="A112" s="8">
        <f>110</f>
        <v>110</v>
      </c>
      <c r="B112" s="8" t="s">
        <v>241</v>
      </c>
      <c r="C112" s="8" t="s">
        <v>237</v>
      </c>
      <c r="D112" s="8" t="s">
        <v>242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</row>
    <row r="113" spans="1:217" s="3" customFormat="1" ht="15.75" customHeight="1">
      <c r="A113" s="8">
        <f>111</f>
        <v>111</v>
      </c>
      <c r="B113" s="8" t="s">
        <v>243</v>
      </c>
      <c r="C113" s="8" t="s">
        <v>237</v>
      </c>
      <c r="D113" s="8" t="s">
        <v>244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</row>
    <row r="114" spans="1:217" s="3" customFormat="1" ht="15.75" customHeight="1">
      <c r="A114" s="8">
        <f>112</f>
        <v>112</v>
      </c>
      <c r="B114" s="8" t="s">
        <v>245</v>
      </c>
      <c r="C114" s="8" t="s">
        <v>237</v>
      </c>
      <c r="D114" s="8" t="s">
        <v>246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</row>
    <row r="115" spans="1:217" s="3" customFormat="1" ht="15.75" customHeight="1">
      <c r="A115" s="8">
        <f>113</f>
        <v>113</v>
      </c>
      <c r="B115" s="8" t="s">
        <v>247</v>
      </c>
      <c r="C115" s="8" t="s">
        <v>237</v>
      </c>
      <c r="D115" s="8" t="s">
        <v>248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</row>
    <row r="116" spans="1:217" s="3" customFormat="1" ht="15.75" customHeight="1">
      <c r="A116" s="8">
        <f>114</f>
        <v>114</v>
      </c>
      <c r="B116" s="8" t="s">
        <v>249</v>
      </c>
      <c r="C116" s="8" t="s">
        <v>237</v>
      </c>
      <c r="D116" s="8" t="s">
        <v>250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</row>
    <row r="117" spans="1:217" s="3" customFormat="1" ht="15.75" customHeight="1">
      <c r="A117" s="8">
        <f>115</f>
        <v>115</v>
      </c>
      <c r="B117" s="8" t="s">
        <v>251</v>
      </c>
      <c r="C117" s="8" t="s">
        <v>252</v>
      </c>
      <c r="D117" s="8" t="s">
        <v>253</v>
      </c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</row>
    <row r="118" spans="1:217" s="3" customFormat="1" ht="15.75" customHeight="1">
      <c r="A118" s="8">
        <f>116</f>
        <v>116</v>
      </c>
      <c r="B118" s="8" t="s">
        <v>254</v>
      </c>
      <c r="C118" s="8" t="s">
        <v>252</v>
      </c>
      <c r="D118" s="8" t="s">
        <v>255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</row>
    <row r="119" spans="1:217" s="3" customFormat="1" ht="15.75" customHeight="1">
      <c r="A119" s="8">
        <f>117</f>
        <v>117</v>
      </c>
      <c r="B119" s="8" t="s">
        <v>256</v>
      </c>
      <c r="C119" s="8" t="s">
        <v>252</v>
      </c>
      <c r="D119" s="8" t="s">
        <v>257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</row>
    <row r="120" spans="1:217" s="3" customFormat="1" ht="15.75" customHeight="1">
      <c r="A120" s="8">
        <f>118</f>
        <v>118</v>
      </c>
      <c r="B120" s="8" t="s">
        <v>258</v>
      </c>
      <c r="C120" s="8" t="s">
        <v>252</v>
      </c>
      <c r="D120" s="8" t="s">
        <v>259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</row>
    <row r="121" spans="1:217" s="3" customFormat="1" ht="15.75" customHeight="1">
      <c r="A121" s="8">
        <f>119</f>
        <v>119</v>
      </c>
      <c r="B121" s="8" t="s">
        <v>260</v>
      </c>
      <c r="C121" s="8" t="s">
        <v>252</v>
      </c>
      <c r="D121" s="8" t="s">
        <v>261</v>
      </c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</row>
    <row r="122" spans="1:217" s="3" customFormat="1" ht="15.75" customHeight="1">
      <c r="A122" s="8">
        <f>120</f>
        <v>120</v>
      </c>
      <c r="B122" s="8" t="s">
        <v>262</v>
      </c>
      <c r="C122" s="8" t="s">
        <v>252</v>
      </c>
      <c r="D122" s="8" t="s">
        <v>263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</row>
    <row r="123" spans="1:217" s="3" customFormat="1" ht="15.75" customHeight="1">
      <c r="A123" s="8">
        <f>121</f>
        <v>121</v>
      </c>
      <c r="B123" s="8" t="s">
        <v>264</v>
      </c>
      <c r="C123" s="8" t="s">
        <v>252</v>
      </c>
      <c r="D123" s="8" t="s">
        <v>265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</row>
    <row r="124" spans="1:217" s="3" customFormat="1" ht="15.75" customHeight="1">
      <c r="A124" s="8">
        <f>122</f>
        <v>122</v>
      </c>
      <c r="B124" s="8" t="s">
        <v>266</v>
      </c>
      <c r="C124" s="8" t="s">
        <v>252</v>
      </c>
      <c r="D124" s="8" t="s">
        <v>267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</row>
    <row r="125" spans="1:217" s="3" customFormat="1" ht="15.75" customHeight="1">
      <c r="A125" s="8">
        <f>123</f>
        <v>123</v>
      </c>
      <c r="B125" s="8" t="s">
        <v>268</v>
      </c>
      <c r="C125" s="8" t="s">
        <v>252</v>
      </c>
      <c r="D125" s="8" t="s">
        <v>269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</row>
    <row r="126" spans="1:217" s="3" customFormat="1" ht="15.75" customHeight="1">
      <c r="A126" s="8">
        <f>124</f>
        <v>124</v>
      </c>
      <c r="B126" s="8" t="s">
        <v>270</v>
      </c>
      <c r="C126" s="8" t="s">
        <v>252</v>
      </c>
      <c r="D126" s="8" t="s">
        <v>271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</row>
    <row r="127" spans="1:217" s="3" customFormat="1" ht="15.75" customHeight="1">
      <c r="A127" s="8">
        <f>125</f>
        <v>125</v>
      </c>
      <c r="B127" s="8" t="s">
        <v>272</v>
      </c>
      <c r="C127" s="8" t="s">
        <v>252</v>
      </c>
      <c r="D127" s="8" t="s">
        <v>273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</row>
    <row r="128" spans="1:217" s="3" customFormat="1" ht="15.75" customHeight="1">
      <c r="A128" s="8">
        <f>126</f>
        <v>126</v>
      </c>
      <c r="B128" s="8" t="s">
        <v>274</v>
      </c>
      <c r="C128" s="8" t="s">
        <v>252</v>
      </c>
      <c r="D128" s="8" t="s">
        <v>275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</row>
    <row r="129" spans="1:217" s="3" customFormat="1" ht="15.75" customHeight="1">
      <c r="A129" s="8">
        <f>127</f>
        <v>127</v>
      </c>
      <c r="B129" s="8" t="s">
        <v>276</v>
      </c>
      <c r="C129" s="8" t="s">
        <v>252</v>
      </c>
      <c r="D129" s="8" t="s">
        <v>277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</row>
    <row r="130" spans="1:217" s="3" customFormat="1" ht="15.75" customHeight="1">
      <c r="A130" s="8">
        <f>128</f>
        <v>128</v>
      </c>
      <c r="B130" s="8" t="s">
        <v>278</v>
      </c>
      <c r="C130" s="8" t="s">
        <v>279</v>
      </c>
      <c r="D130" s="8" t="s">
        <v>280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</row>
    <row r="131" spans="1:217" s="3" customFormat="1" ht="15.75" customHeight="1">
      <c r="A131" s="8">
        <f>129</f>
        <v>129</v>
      </c>
      <c r="B131" s="8" t="s">
        <v>281</v>
      </c>
      <c r="C131" s="8" t="s">
        <v>279</v>
      </c>
      <c r="D131" s="8" t="s">
        <v>282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</row>
    <row r="132" spans="1:217" s="3" customFormat="1" ht="15.75" customHeight="1">
      <c r="A132" s="8">
        <f>130</f>
        <v>130</v>
      </c>
      <c r="B132" s="8" t="s">
        <v>283</v>
      </c>
      <c r="C132" s="8" t="s">
        <v>279</v>
      </c>
      <c r="D132" s="8" t="s">
        <v>284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</row>
    <row r="133" spans="1:217" s="3" customFormat="1" ht="15.75" customHeight="1">
      <c r="A133" s="8">
        <f>131</f>
        <v>131</v>
      </c>
      <c r="B133" s="8" t="s">
        <v>285</v>
      </c>
      <c r="C133" s="8" t="s">
        <v>279</v>
      </c>
      <c r="D133" s="8" t="s">
        <v>286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</row>
    <row r="134" spans="1:217" s="3" customFormat="1" ht="15.75" customHeight="1">
      <c r="A134" s="8">
        <f>132</f>
        <v>132</v>
      </c>
      <c r="B134" s="8" t="s">
        <v>287</v>
      </c>
      <c r="C134" s="8" t="s">
        <v>279</v>
      </c>
      <c r="D134" s="8" t="s">
        <v>288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</row>
    <row r="135" spans="1:217" s="3" customFormat="1" ht="15.75" customHeight="1">
      <c r="A135" s="8">
        <f>133</f>
        <v>133</v>
      </c>
      <c r="B135" s="8" t="s">
        <v>289</v>
      </c>
      <c r="C135" s="8" t="s">
        <v>279</v>
      </c>
      <c r="D135" s="8" t="s">
        <v>290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</row>
    <row r="136" spans="1:217" s="3" customFormat="1" ht="15.75" customHeight="1">
      <c r="A136" s="8">
        <f>134</f>
        <v>134</v>
      </c>
      <c r="B136" s="8" t="s">
        <v>291</v>
      </c>
      <c r="C136" s="8" t="s">
        <v>279</v>
      </c>
      <c r="D136" s="8" t="s">
        <v>292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</row>
    <row r="137" spans="1:217" s="3" customFormat="1" ht="15.75" customHeight="1">
      <c r="A137" s="8">
        <f>135</f>
        <v>135</v>
      </c>
      <c r="B137" s="8" t="s">
        <v>293</v>
      </c>
      <c r="C137" s="8" t="s">
        <v>279</v>
      </c>
      <c r="D137" s="8" t="s">
        <v>294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</row>
    <row r="138" spans="1:217" s="3" customFormat="1" ht="15.75" customHeight="1">
      <c r="A138" s="8">
        <f>136</f>
        <v>136</v>
      </c>
      <c r="B138" s="8" t="s">
        <v>295</v>
      </c>
      <c r="C138" s="8" t="s">
        <v>279</v>
      </c>
      <c r="D138" s="8" t="s">
        <v>296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</row>
    <row r="139" spans="1:217" s="3" customFormat="1" ht="15.75" customHeight="1">
      <c r="A139" s="8">
        <f>137</f>
        <v>137</v>
      </c>
      <c r="B139" s="8" t="s">
        <v>297</v>
      </c>
      <c r="C139" s="8" t="s">
        <v>279</v>
      </c>
      <c r="D139" s="8" t="s">
        <v>298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</row>
    <row r="140" spans="1:217" s="3" customFormat="1" ht="15.75" customHeight="1">
      <c r="A140" s="8">
        <f>138</f>
        <v>138</v>
      </c>
      <c r="B140" s="8" t="s">
        <v>299</v>
      </c>
      <c r="C140" s="8" t="s">
        <v>279</v>
      </c>
      <c r="D140" s="8" t="s">
        <v>300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</row>
    <row r="141" spans="1:217" s="3" customFormat="1" ht="15.75" customHeight="1">
      <c r="A141" s="8">
        <f>139</f>
        <v>139</v>
      </c>
      <c r="B141" s="8" t="s">
        <v>301</v>
      </c>
      <c r="C141" s="8" t="s">
        <v>279</v>
      </c>
      <c r="D141" s="8" t="s">
        <v>302</v>
      </c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</row>
    <row r="142" spans="1:217" s="3" customFormat="1" ht="15.75" customHeight="1">
      <c r="A142" s="8">
        <f>140</f>
        <v>140</v>
      </c>
      <c r="B142" s="8" t="s">
        <v>303</v>
      </c>
      <c r="C142" s="8" t="s">
        <v>279</v>
      </c>
      <c r="D142" s="8" t="s">
        <v>304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</row>
    <row r="143" spans="1:217" s="3" customFormat="1" ht="15.75" customHeight="1">
      <c r="A143" s="8">
        <f>141</f>
        <v>141</v>
      </c>
      <c r="B143" s="8" t="s">
        <v>305</v>
      </c>
      <c r="C143" s="8" t="s">
        <v>279</v>
      </c>
      <c r="D143" s="8" t="s">
        <v>306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</row>
    <row r="144" spans="1:217" s="3" customFormat="1" ht="15.75" customHeight="1">
      <c r="A144" s="8">
        <f>142</f>
        <v>142</v>
      </c>
      <c r="B144" s="8" t="s">
        <v>307</v>
      </c>
      <c r="C144" s="8" t="s">
        <v>308</v>
      </c>
      <c r="D144" s="8" t="s">
        <v>309</v>
      </c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</row>
    <row r="145" spans="1:217" s="3" customFormat="1" ht="15.75" customHeight="1">
      <c r="A145" s="8">
        <f>143</f>
        <v>143</v>
      </c>
      <c r="B145" s="8" t="s">
        <v>310</v>
      </c>
      <c r="C145" s="8" t="s">
        <v>308</v>
      </c>
      <c r="D145" s="8" t="s">
        <v>311</v>
      </c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</row>
    <row r="146" spans="1:217" s="3" customFormat="1" ht="15.75" customHeight="1">
      <c r="A146" s="8">
        <f>144</f>
        <v>144</v>
      </c>
      <c r="B146" s="8" t="s">
        <v>312</v>
      </c>
      <c r="C146" s="8" t="s">
        <v>308</v>
      </c>
      <c r="D146" s="8" t="s">
        <v>313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</row>
    <row r="147" spans="1:217" s="3" customFormat="1" ht="15.75" customHeight="1">
      <c r="A147" s="8">
        <f>145</f>
        <v>145</v>
      </c>
      <c r="B147" s="8" t="s">
        <v>314</v>
      </c>
      <c r="C147" s="8" t="s">
        <v>308</v>
      </c>
      <c r="D147" s="8" t="s">
        <v>315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</row>
    <row r="148" spans="1:217" s="3" customFormat="1" ht="15.75" customHeight="1">
      <c r="A148" s="8">
        <f>146</f>
        <v>146</v>
      </c>
      <c r="B148" s="8" t="s">
        <v>316</v>
      </c>
      <c r="C148" s="8" t="s">
        <v>308</v>
      </c>
      <c r="D148" s="8" t="s">
        <v>317</v>
      </c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</row>
    <row r="149" spans="1:217" s="3" customFormat="1" ht="15.75" customHeight="1">
      <c r="A149" s="8">
        <f>147</f>
        <v>147</v>
      </c>
      <c r="B149" s="8" t="s">
        <v>318</v>
      </c>
      <c r="C149" s="8" t="s">
        <v>308</v>
      </c>
      <c r="D149" s="8" t="s">
        <v>319</v>
      </c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</row>
    <row r="150" spans="1:217" s="3" customFormat="1" ht="15.75" customHeight="1">
      <c r="A150" s="8">
        <f>148</f>
        <v>148</v>
      </c>
      <c r="B150" s="8" t="s">
        <v>320</v>
      </c>
      <c r="C150" s="8" t="s">
        <v>308</v>
      </c>
      <c r="D150" s="8" t="s">
        <v>321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</row>
    <row r="151" spans="1:217" s="3" customFormat="1" ht="15.75" customHeight="1">
      <c r="A151" s="8">
        <f>149</f>
        <v>149</v>
      </c>
      <c r="B151" s="8" t="s">
        <v>322</v>
      </c>
      <c r="C151" s="8" t="s">
        <v>308</v>
      </c>
      <c r="D151" s="8" t="s">
        <v>323</v>
      </c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</row>
    <row r="152" spans="1:217" s="3" customFormat="1" ht="15.75" customHeight="1">
      <c r="A152" s="8">
        <f>150</f>
        <v>150</v>
      </c>
      <c r="B152" s="8" t="s">
        <v>324</v>
      </c>
      <c r="C152" s="8" t="s">
        <v>308</v>
      </c>
      <c r="D152" s="8" t="s">
        <v>325</v>
      </c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</row>
    <row r="153" spans="1:217" s="3" customFormat="1" ht="15.75" customHeight="1">
      <c r="A153" s="8">
        <f>151</f>
        <v>151</v>
      </c>
      <c r="B153" s="8" t="s">
        <v>326</v>
      </c>
      <c r="C153" s="8" t="s">
        <v>308</v>
      </c>
      <c r="D153" s="8" t="s">
        <v>327</v>
      </c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</row>
    <row r="154" spans="1:217" s="3" customFormat="1" ht="15.75" customHeight="1">
      <c r="A154" s="8">
        <f>152</f>
        <v>152</v>
      </c>
      <c r="B154" s="8" t="s">
        <v>328</v>
      </c>
      <c r="C154" s="8" t="s">
        <v>308</v>
      </c>
      <c r="D154" s="8" t="s">
        <v>329</v>
      </c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</row>
    <row r="155" spans="1:217" s="3" customFormat="1" ht="15.75" customHeight="1">
      <c r="A155" s="8">
        <f>153</f>
        <v>153</v>
      </c>
      <c r="B155" s="8" t="s">
        <v>330</v>
      </c>
      <c r="C155" s="8" t="s">
        <v>308</v>
      </c>
      <c r="D155" s="8" t="s">
        <v>331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</row>
    <row r="156" spans="1:217" s="3" customFormat="1" ht="15.75" customHeight="1">
      <c r="A156" s="8">
        <f>154</f>
        <v>154</v>
      </c>
      <c r="B156" s="8" t="s">
        <v>332</v>
      </c>
      <c r="C156" s="8" t="s">
        <v>333</v>
      </c>
      <c r="D156" s="8" t="s">
        <v>334</v>
      </c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</row>
    <row r="157" spans="1:217" s="3" customFormat="1" ht="15.75" customHeight="1">
      <c r="A157" s="8">
        <f>155</f>
        <v>155</v>
      </c>
      <c r="B157" s="8" t="s">
        <v>335</v>
      </c>
      <c r="C157" s="8" t="s">
        <v>333</v>
      </c>
      <c r="D157" s="8" t="s">
        <v>336</v>
      </c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</row>
    <row r="158" spans="1:217" s="3" customFormat="1" ht="15.75" customHeight="1">
      <c r="A158" s="8">
        <f>156</f>
        <v>156</v>
      </c>
      <c r="B158" s="8" t="s">
        <v>337</v>
      </c>
      <c r="C158" s="8" t="s">
        <v>333</v>
      </c>
      <c r="D158" s="8" t="s">
        <v>338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</row>
    <row r="159" spans="1:217" s="3" customFormat="1" ht="15.75" customHeight="1">
      <c r="A159" s="8">
        <f>157</f>
        <v>157</v>
      </c>
      <c r="B159" s="8" t="s">
        <v>339</v>
      </c>
      <c r="C159" s="8" t="s">
        <v>333</v>
      </c>
      <c r="D159" s="8" t="s">
        <v>340</v>
      </c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</row>
    <row r="160" spans="1:217" s="3" customFormat="1" ht="15.75" customHeight="1">
      <c r="A160" s="8">
        <f>158</f>
        <v>158</v>
      </c>
      <c r="B160" s="8" t="s">
        <v>341</v>
      </c>
      <c r="C160" s="8" t="s">
        <v>333</v>
      </c>
      <c r="D160" s="8" t="s">
        <v>342</v>
      </c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</row>
    <row r="161" spans="1:217" s="3" customFormat="1" ht="15.75" customHeight="1">
      <c r="A161" s="8">
        <f>159</f>
        <v>159</v>
      </c>
      <c r="B161" s="8" t="s">
        <v>343</v>
      </c>
      <c r="C161" s="8" t="s">
        <v>333</v>
      </c>
      <c r="D161" s="8" t="s">
        <v>344</v>
      </c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</row>
    <row r="162" spans="1:217" s="3" customFormat="1" ht="15.75" customHeight="1">
      <c r="A162" s="8">
        <f>160</f>
        <v>160</v>
      </c>
      <c r="B162" s="8" t="s">
        <v>345</v>
      </c>
      <c r="C162" s="8" t="s">
        <v>333</v>
      </c>
      <c r="D162" s="8" t="s">
        <v>346</v>
      </c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</row>
    <row r="163" spans="1:217" s="3" customFormat="1" ht="15.75" customHeight="1">
      <c r="A163" s="8">
        <f>161</f>
        <v>161</v>
      </c>
      <c r="B163" s="8" t="s">
        <v>347</v>
      </c>
      <c r="C163" s="8" t="s">
        <v>333</v>
      </c>
      <c r="D163" s="8" t="s">
        <v>348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</row>
    <row r="164" spans="1:217" s="3" customFormat="1" ht="15.75" customHeight="1">
      <c r="A164" s="8">
        <f>162</f>
        <v>162</v>
      </c>
      <c r="B164" s="8" t="s">
        <v>349</v>
      </c>
      <c r="C164" s="8" t="s">
        <v>333</v>
      </c>
      <c r="D164" s="8" t="s">
        <v>350</v>
      </c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</row>
    <row r="165" spans="1:217" s="3" customFormat="1" ht="15.75" customHeight="1">
      <c r="A165" s="8">
        <f>163</f>
        <v>163</v>
      </c>
      <c r="B165" s="8" t="s">
        <v>351</v>
      </c>
      <c r="C165" s="8" t="s">
        <v>333</v>
      </c>
      <c r="D165" s="8" t="s">
        <v>352</v>
      </c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</row>
    <row r="166" spans="1:217" s="3" customFormat="1" ht="15.75" customHeight="1">
      <c r="A166" s="8">
        <f>164</f>
        <v>164</v>
      </c>
      <c r="B166" s="8" t="s">
        <v>353</v>
      </c>
      <c r="C166" s="8" t="s">
        <v>333</v>
      </c>
      <c r="D166" s="8" t="s">
        <v>354</v>
      </c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</row>
    <row r="167" spans="1:217" s="3" customFormat="1" ht="15.75" customHeight="1">
      <c r="A167" s="8">
        <f>165</f>
        <v>165</v>
      </c>
      <c r="B167" s="8" t="s">
        <v>355</v>
      </c>
      <c r="C167" s="8" t="s">
        <v>333</v>
      </c>
      <c r="D167" s="8" t="s">
        <v>356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</row>
    <row r="168" spans="1:217" s="3" customFormat="1" ht="15.75" customHeight="1">
      <c r="A168" s="8">
        <f>166</f>
        <v>166</v>
      </c>
      <c r="B168" s="8" t="s">
        <v>357</v>
      </c>
      <c r="C168" s="8" t="s">
        <v>358</v>
      </c>
      <c r="D168" s="8" t="s">
        <v>359</v>
      </c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</row>
    <row r="169" spans="1:217" s="3" customFormat="1" ht="15.75" customHeight="1">
      <c r="A169" s="8">
        <f>167</f>
        <v>167</v>
      </c>
      <c r="B169" s="8" t="s">
        <v>360</v>
      </c>
      <c r="C169" s="8" t="s">
        <v>358</v>
      </c>
      <c r="D169" s="8" t="s">
        <v>361</v>
      </c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</row>
    <row r="170" spans="1:217" s="3" customFormat="1" ht="15.75" customHeight="1">
      <c r="A170" s="8">
        <f>168</f>
        <v>168</v>
      </c>
      <c r="B170" s="8" t="s">
        <v>362</v>
      </c>
      <c r="C170" s="8" t="s">
        <v>358</v>
      </c>
      <c r="D170" s="8" t="s">
        <v>363</v>
      </c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</row>
    <row r="171" spans="1:217" s="3" customFormat="1" ht="15.75" customHeight="1">
      <c r="A171" s="8">
        <f>169</f>
        <v>169</v>
      </c>
      <c r="B171" s="8" t="s">
        <v>364</v>
      </c>
      <c r="C171" s="8" t="s">
        <v>358</v>
      </c>
      <c r="D171" s="8" t="s">
        <v>365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</row>
    <row r="172" spans="1:217" s="3" customFormat="1" ht="15.75" customHeight="1">
      <c r="A172" s="8">
        <f>170</f>
        <v>170</v>
      </c>
      <c r="B172" s="8" t="s">
        <v>366</v>
      </c>
      <c r="C172" s="8" t="s">
        <v>358</v>
      </c>
      <c r="D172" s="8" t="s">
        <v>367</v>
      </c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</row>
    <row r="173" spans="1:217" s="3" customFormat="1" ht="15.75" customHeight="1">
      <c r="A173" s="8">
        <f>171</f>
        <v>171</v>
      </c>
      <c r="B173" s="8" t="s">
        <v>368</v>
      </c>
      <c r="C173" s="8" t="s">
        <v>358</v>
      </c>
      <c r="D173" s="8" t="s">
        <v>369</v>
      </c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</row>
    <row r="174" spans="1:217" s="3" customFormat="1" ht="15.75" customHeight="1">
      <c r="A174" s="8">
        <f>172</f>
        <v>172</v>
      </c>
      <c r="B174" s="8" t="s">
        <v>370</v>
      </c>
      <c r="C174" s="8" t="s">
        <v>358</v>
      </c>
      <c r="D174" s="8" t="s">
        <v>371</v>
      </c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</row>
    <row r="175" spans="1:217" s="3" customFormat="1" ht="15.75" customHeight="1">
      <c r="A175" s="8">
        <f>173</f>
        <v>173</v>
      </c>
      <c r="B175" s="8" t="s">
        <v>372</v>
      </c>
      <c r="C175" s="8" t="s">
        <v>358</v>
      </c>
      <c r="D175" s="8" t="s">
        <v>373</v>
      </c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</row>
    <row r="176" spans="1:217" s="3" customFormat="1" ht="15.75" customHeight="1">
      <c r="A176" s="8">
        <f>174</f>
        <v>174</v>
      </c>
      <c r="B176" s="8" t="s">
        <v>374</v>
      </c>
      <c r="C176" s="8" t="s">
        <v>375</v>
      </c>
      <c r="D176" s="8" t="s">
        <v>376</v>
      </c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</row>
    <row r="177" spans="1:217" s="3" customFormat="1" ht="15.75" customHeight="1">
      <c r="A177" s="8">
        <f>175</f>
        <v>175</v>
      </c>
      <c r="B177" s="8" t="s">
        <v>377</v>
      </c>
      <c r="C177" s="8" t="s">
        <v>375</v>
      </c>
      <c r="D177" s="8" t="s">
        <v>378</v>
      </c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</row>
    <row r="178" spans="1:217" s="3" customFormat="1" ht="15.75" customHeight="1">
      <c r="A178" s="8">
        <f>176</f>
        <v>176</v>
      </c>
      <c r="B178" s="8" t="s">
        <v>379</v>
      </c>
      <c r="C178" s="8" t="s">
        <v>375</v>
      </c>
      <c r="D178" s="8" t="s">
        <v>380</v>
      </c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</row>
    <row r="179" spans="1:217" s="3" customFormat="1" ht="15.75" customHeight="1">
      <c r="A179" s="8">
        <f>177</f>
        <v>177</v>
      </c>
      <c r="B179" s="8" t="s">
        <v>381</v>
      </c>
      <c r="C179" s="8" t="s">
        <v>375</v>
      </c>
      <c r="D179" s="8" t="s">
        <v>382</v>
      </c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</row>
    <row r="180" spans="1:217" s="3" customFormat="1" ht="15.75" customHeight="1">
      <c r="A180" s="8">
        <f>178</f>
        <v>178</v>
      </c>
      <c r="B180" s="8" t="s">
        <v>383</v>
      </c>
      <c r="C180" s="8" t="s">
        <v>375</v>
      </c>
      <c r="D180" s="8" t="s">
        <v>384</v>
      </c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</row>
    <row r="181" spans="1:217" s="3" customFormat="1" ht="15.75" customHeight="1">
      <c r="A181" s="8">
        <f>179</f>
        <v>179</v>
      </c>
      <c r="B181" s="8" t="s">
        <v>385</v>
      </c>
      <c r="C181" s="8" t="s">
        <v>375</v>
      </c>
      <c r="D181" s="8" t="s">
        <v>386</v>
      </c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</row>
    <row r="182" spans="1:217" s="3" customFormat="1" ht="15.75" customHeight="1">
      <c r="A182" s="8">
        <f>180</f>
        <v>180</v>
      </c>
      <c r="B182" s="8" t="s">
        <v>387</v>
      </c>
      <c r="C182" s="8" t="s">
        <v>375</v>
      </c>
      <c r="D182" s="8" t="s">
        <v>388</v>
      </c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</row>
    <row r="183" spans="1:217" s="3" customFormat="1" ht="15.75" customHeight="1">
      <c r="A183" s="8">
        <f>181</f>
        <v>181</v>
      </c>
      <c r="B183" s="8" t="s">
        <v>389</v>
      </c>
      <c r="C183" s="8" t="s">
        <v>375</v>
      </c>
      <c r="D183" s="8" t="s">
        <v>390</v>
      </c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</row>
    <row r="184" spans="1:217" s="3" customFormat="1" ht="15.75" customHeight="1">
      <c r="A184" s="8">
        <f>182</f>
        <v>182</v>
      </c>
      <c r="B184" s="8" t="s">
        <v>391</v>
      </c>
      <c r="C184" s="8" t="s">
        <v>392</v>
      </c>
      <c r="D184" s="8" t="s">
        <v>393</v>
      </c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</row>
    <row r="185" spans="1:217" s="3" customFormat="1" ht="15.75" customHeight="1">
      <c r="A185" s="8">
        <f>183</f>
        <v>183</v>
      </c>
      <c r="B185" s="8" t="s">
        <v>394</v>
      </c>
      <c r="C185" s="8" t="s">
        <v>392</v>
      </c>
      <c r="D185" s="8" t="s">
        <v>395</v>
      </c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</row>
    <row r="186" spans="1:217" s="3" customFormat="1" ht="15.75" customHeight="1">
      <c r="A186" s="8">
        <f>184</f>
        <v>184</v>
      </c>
      <c r="B186" s="8" t="s">
        <v>396</v>
      </c>
      <c r="C186" s="8" t="s">
        <v>392</v>
      </c>
      <c r="D186" s="8" t="s">
        <v>397</v>
      </c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</row>
    <row r="187" spans="1:217" s="3" customFormat="1" ht="15.75" customHeight="1">
      <c r="A187" s="8">
        <f>185</f>
        <v>185</v>
      </c>
      <c r="B187" s="8" t="s">
        <v>398</v>
      </c>
      <c r="C187" s="8" t="s">
        <v>392</v>
      </c>
      <c r="D187" s="8" t="s">
        <v>399</v>
      </c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</row>
    <row r="188" spans="1:217" s="3" customFormat="1" ht="15.75" customHeight="1">
      <c r="A188" s="8">
        <f>186</f>
        <v>186</v>
      </c>
      <c r="B188" s="8" t="s">
        <v>400</v>
      </c>
      <c r="C188" s="8" t="s">
        <v>392</v>
      </c>
      <c r="D188" s="8" t="s">
        <v>401</v>
      </c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</row>
    <row r="189" spans="1:217" s="3" customFormat="1" ht="15.75" customHeight="1">
      <c r="A189" s="8">
        <f>187</f>
        <v>187</v>
      </c>
      <c r="B189" s="8" t="s">
        <v>402</v>
      </c>
      <c r="C189" s="8" t="s">
        <v>403</v>
      </c>
      <c r="D189" s="8" t="s">
        <v>404</v>
      </c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</row>
    <row r="190" spans="1:217" s="3" customFormat="1" ht="15.75" customHeight="1">
      <c r="A190" s="8">
        <f>188</f>
        <v>188</v>
      </c>
      <c r="B190" s="8" t="s">
        <v>405</v>
      </c>
      <c r="C190" s="8" t="s">
        <v>403</v>
      </c>
      <c r="D190" s="8" t="s">
        <v>406</v>
      </c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</row>
    <row r="191" spans="1:217" s="3" customFormat="1" ht="15.75" customHeight="1">
      <c r="A191" s="8">
        <f>189</f>
        <v>189</v>
      </c>
      <c r="B191" s="8" t="s">
        <v>407</v>
      </c>
      <c r="C191" s="8" t="s">
        <v>403</v>
      </c>
      <c r="D191" s="8" t="s">
        <v>408</v>
      </c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</row>
    <row r="192" spans="1:217" s="3" customFormat="1" ht="15.75" customHeight="1">
      <c r="A192" s="8">
        <f>190</f>
        <v>190</v>
      </c>
      <c r="B192" s="8" t="s">
        <v>409</v>
      </c>
      <c r="C192" s="8" t="s">
        <v>403</v>
      </c>
      <c r="D192" s="8" t="s">
        <v>410</v>
      </c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</row>
    <row r="193" spans="1:217" s="3" customFormat="1" ht="15.75" customHeight="1">
      <c r="A193" s="8">
        <f>191</f>
        <v>191</v>
      </c>
      <c r="B193" s="8" t="s">
        <v>411</v>
      </c>
      <c r="C193" s="8" t="s">
        <v>403</v>
      </c>
      <c r="D193" s="8" t="s">
        <v>412</v>
      </c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</row>
    <row r="194" spans="1:217" s="3" customFormat="1" ht="15.75" customHeight="1">
      <c r="A194" s="8">
        <f>192</f>
        <v>192</v>
      </c>
      <c r="B194" s="8" t="s">
        <v>413</v>
      </c>
      <c r="C194" s="8" t="s">
        <v>414</v>
      </c>
      <c r="D194" s="8" t="s">
        <v>415</v>
      </c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</row>
    <row r="195" spans="1:217" s="3" customFormat="1" ht="15.75" customHeight="1">
      <c r="A195" s="8">
        <f>193</f>
        <v>193</v>
      </c>
      <c r="B195" s="8" t="s">
        <v>416</v>
      </c>
      <c r="C195" s="8" t="s">
        <v>414</v>
      </c>
      <c r="D195" s="8" t="s">
        <v>417</v>
      </c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</row>
    <row r="196" spans="1:217" s="3" customFormat="1" ht="15.75" customHeight="1">
      <c r="A196" s="8">
        <f>194</f>
        <v>194</v>
      </c>
      <c r="B196" s="8" t="s">
        <v>418</v>
      </c>
      <c r="C196" s="8" t="s">
        <v>414</v>
      </c>
      <c r="D196" s="8" t="s">
        <v>419</v>
      </c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</row>
    <row r="197" spans="1:217" s="3" customFormat="1" ht="15.75" customHeight="1">
      <c r="A197" s="8">
        <f>195</f>
        <v>195</v>
      </c>
      <c r="B197" s="8" t="s">
        <v>420</v>
      </c>
      <c r="C197" s="8" t="s">
        <v>414</v>
      </c>
      <c r="D197" s="8" t="s">
        <v>421</v>
      </c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</row>
    <row r="198" spans="1:217" s="3" customFormat="1" ht="15.75" customHeight="1">
      <c r="A198" s="8">
        <f>196</f>
        <v>196</v>
      </c>
      <c r="B198" s="8" t="s">
        <v>422</v>
      </c>
      <c r="C198" s="8" t="s">
        <v>414</v>
      </c>
      <c r="D198" s="8" t="s">
        <v>423</v>
      </c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</row>
    <row r="199" spans="1:217" s="3" customFormat="1" ht="15.75" customHeight="1">
      <c r="A199" s="8">
        <f>197</f>
        <v>197</v>
      </c>
      <c r="B199" s="8" t="s">
        <v>424</v>
      </c>
      <c r="C199" s="8" t="s">
        <v>425</v>
      </c>
      <c r="D199" s="8" t="s">
        <v>426</v>
      </c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</row>
    <row r="200" spans="1:217" s="3" customFormat="1" ht="15.75" customHeight="1">
      <c r="A200" s="8">
        <f>198</f>
        <v>198</v>
      </c>
      <c r="B200" s="8" t="s">
        <v>427</v>
      </c>
      <c r="C200" s="8" t="s">
        <v>425</v>
      </c>
      <c r="D200" s="8" t="s">
        <v>428</v>
      </c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</row>
    <row r="201" spans="1:217" s="3" customFormat="1" ht="15.75" customHeight="1">
      <c r="A201" s="8">
        <f>199</f>
        <v>199</v>
      </c>
      <c r="B201" s="8" t="s">
        <v>429</v>
      </c>
      <c r="C201" s="8" t="s">
        <v>425</v>
      </c>
      <c r="D201" s="8" t="s">
        <v>430</v>
      </c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</row>
    <row r="202" spans="1:217" s="3" customFormat="1" ht="15.75" customHeight="1">
      <c r="A202" s="8">
        <f>200</f>
        <v>200</v>
      </c>
      <c r="B202" s="8" t="s">
        <v>431</v>
      </c>
      <c r="C202" s="8" t="s">
        <v>425</v>
      </c>
      <c r="D202" s="8" t="s">
        <v>432</v>
      </c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</row>
    <row r="203" spans="1:217" s="3" customFormat="1" ht="15.75" customHeight="1">
      <c r="A203" s="8">
        <f>201</f>
        <v>201</v>
      </c>
      <c r="B203" s="8" t="s">
        <v>433</v>
      </c>
      <c r="C203" s="8" t="s">
        <v>434</v>
      </c>
      <c r="D203" s="8" t="s">
        <v>435</v>
      </c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</row>
    <row r="204" spans="1:217" s="3" customFormat="1" ht="15.75" customHeight="1">
      <c r="A204" s="8">
        <f>202</f>
        <v>202</v>
      </c>
      <c r="B204" s="8" t="s">
        <v>436</v>
      </c>
      <c r="C204" s="8" t="s">
        <v>434</v>
      </c>
      <c r="D204" s="8" t="s">
        <v>437</v>
      </c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</row>
    <row r="205" spans="1:217" s="3" customFormat="1" ht="15.75" customHeight="1">
      <c r="A205" s="8">
        <f>203</f>
        <v>203</v>
      </c>
      <c r="B205" s="8" t="s">
        <v>438</v>
      </c>
      <c r="C205" s="8" t="s">
        <v>434</v>
      </c>
      <c r="D205" s="8" t="s">
        <v>439</v>
      </c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</row>
    <row r="206" spans="1:217" s="3" customFormat="1" ht="15.75" customHeight="1">
      <c r="A206" s="8">
        <f>204</f>
        <v>204</v>
      </c>
      <c r="B206" s="8" t="s">
        <v>440</v>
      </c>
      <c r="C206" s="8" t="s">
        <v>434</v>
      </c>
      <c r="D206" s="8" t="s">
        <v>441</v>
      </c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</row>
    <row r="207" spans="1:217" s="3" customFormat="1" ht="15.75" customHeight="1">
      <c r="A207" s="8">
        <f>205</f>
        <v>205</v>
      </c>
      <c r="B207" s="8" t="s">
        <v>442</v>
      </c>
      <c r="C207" s="8" t="s">
        <v>434</v>
      </c>
      <c r="D207" s="8" t="s">
        <v>443</v>
      </c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</row>
    <row r="208" spans="1:217" s="3" customFormat="1" ht="15.75" customHeight="1">
      <c r="A208" s="8">
        <f>206</f>
        <v>206</v>
      </c>
      <c r="B208" s="8" t="s">
        <v>444</v>
      </c>
      <c r="C208" s="8" t="s">
        <v>445</v>
      </c>
      <c r="D208" s="8" t="s">
        <v>446</v>
      </c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9"/>
      <c r="HG208" s="9"/>
      <c r="HH208" s="9"/>
      <c r="HI208" s="9"/>
    </row>
    <row r="209" spans="1:217" s="3" customFormat="1" ht="15.75" customHeight="1">
      <c r="A209" s="8">
        <f>207</f>
        <v>207</v>
      </c>
      <c r="B209" s="8" t="s">
        <v>447</v>
      </c>
      <c r="C209" s="8" t="s">
        <v>445</v>
      </c>
      <c r="D209" s="8" t="s">
        <v>448</v>
      </c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</row>
    <row r="210" spans="1:217" s="3" customFormat="1" ht="15.75" customHeight="1">
      <c r="A210" s="8">
        <f>208</f>
        <v>208</v>
      </c>
      <c r="B210" s="8" t="s">
        <v>449</v>
      </c>
      <c r="C210" s="8" t="s">
        <v>445</v>
      </c>
      <c r="D210" s="8" t="s">
        <v>450</v>
      </c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  <c r="HI210" s="9"/>
    </row>
    <row r="211" spans="1:217" s="3" customFormat="1" ht="15.75" customHeight="1">
      <c r="A211" s="8">
        <f>209</f>
        <v>209</v>
      </c>
      <c r="B211" s="8" t="s">
        <v>451</v>
      </c>
      <c r="C211" s="8" t="s">
        <v>445</v>
      </c>
      <c r="D211" s="8" t="s">
        <v>452</v>
      </c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</row>
    <row r="212" spans="1:217" s="3" customFormat="1" ht="15.75" customHeight="1">
      <c r="A212" s="8">
        <f>210</f>
        <v>210</v>
      </c>
      <c r="B212" s="8" t="s">
        <v>453</v>
      </c>
      <c r="C212" s="8" t="s">
        <v>445</v>
      </c>
      <c r="D212" s="8" t="s">
        <v>454</v>
      </c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  <c r="HI212" s="9"/>
    </row>
    <row r="213" spans="1:217" s="3" customFormat="1" ht="15.75" customHeight="1">
      <c r="A213" s="8">
        <f>211</f>
        <v>211</v>
      </c>
      <c r="B213" s="8" t="s">
        <v>455</v>
      </c>
      <c r="C213" s="8" t="s">
        <v>456</v>
      </c>
      <c r="D213" s="8" t="s">
        <v>457</v>
      </c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</row>
    <row r="214" spans="1:217" s="3" customFormat="1" ht="15.75" customHeight="1">
      <c r="A214" s="8">
        <f>212</f>
        <v>212</v>
      </c>
      <c r="B214" s="8" t="s">
        <v>458</v>
      </c>
      <c r="C214" s="8" t="s">
        <v>456</v>
      </c>
      <c r="D214" s="8" t="s">
        <v>459</v>
      </c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</row>
    <row r="215" spans="1:217" s="3" customFormat="1" ht="15.75" customHeight="1">
      <c r="A215" s="8">
        <f>213</f>
        <v>213</v>
      </c>
      <c r="B215" s="8" t="s">
        <v>460</v>
      </c>
      <c r="C215" s="8" t="s">
        <v>456</v>
      </c>
      <c r="D215" s="8" t="s">
        <v>461</v>
      </c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</row>
    <row r="216" spans="1:217" s="3" customFormat="1" ht="15.75" customHeight="1">
      <c r="A216" s="8">
        <f>214</f>
        <v>214</v>
      </c>
      <c r="B216" s="8" t="s">
        <v>462</v>
      </c>
      <c r="C216" s="8" t="s">
        <v>456</v>
      </c>
      <c r="D216" s="8" t="s">
        <v>463</v>
      </c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9"/>
      <c r="HG216" s="9"/>
      <c r="HH216" s="9"/>
      <c r="HI216" s="9"/>
    </row>
    <row r="217" spans="1:217" s="3" customFormat="1" ht="15.75" customHeight="1">
      <c r="A217" s="8">
        <f>215</f>
        <v>215</v>
      </c>
      <c r="B217" s="8" t="s">
        <v>464</v>
      </c>
      <c r="C217" s="8" t="s">
        <v>465</v>
      </c>
      <c r="D217" s="8" t="s">
        <v>466</v>
      </c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9"/>
      <c r="HF217" s="9"/>
      <c r="HG217" s="9"/>
      <c r="HH217" s="9"/>
      <c r="HI217" s="9"/>
    </row>
    <row r="218" spans="1:217" s="3" customFormat="1" ht="15.75" customHeight="1">
      <c r="A218" s="8">
        <f>216</f>
        <v>216</v>
      </c>
      <c r="B218" s="8" t="s">
        <v>467</v>
      </c>
      <c r="C218" s="8" t="s">
        <v>465</v>
      </c>
      <c r="D218" s="8" t="s">
        <v>468</v>
      </c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  <c r="HI218" s="9"/>
    </row>
    <row r="219" spans="1:217" s="3" customFormat="1" ht="15.75" customHeight="1">
      <c r="A219" s="8">
        <f>217</f>
        <v>217</v>
      </c>
      <c r="B219" s="8" t="s">
        <v>469</v>
      </c>
      <c r="C219" s="8" t="s">
        <v>465</v>
      </c>
      <c r="D219" s="8" t="s">
        <v>470</v>
      </c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9"/>
      <c r="HG219" s="9"/>
      <c r="HH219" s="9"/>
      <c r="HI219" s="9"/>
    </row>
    <row r="220" spans="1:217" s="3" customFormat="1" ht="15.75" customHeight="1">
      <c r="A220" s="8">
        <f>218</f>
        <v>218</v>
      </c>
      <c r="B220" s="8" t="s">
        <v>471</v>
      </c>
      <c r="C220" s="8" t="s">
        <v>465</v>
      </c>
      <c r="D220" s="8" t="s">
        <v>472</v>
      </c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</row>
    <row r="221" spans="1:217" s="3" customFormat="1" ht="15.75" customHeight="1">
      <c r="A221" s="8">
        <f>219</f>
        <v>219</v>
      </c>
      <c r="B221" s="8" t="s">
        <v>473</v>
      </c>
      <c r="C221" s="8" t="s">
        <v>474</v>
      </c>
      <c r="D221" s="8" t="s">
        <v>475</v>
      </c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</row>
    <row r="222" spans="1:217" s="3" customFormat="1" ht="15.75" customHeight="1">
      <c r="A222" s="8">
        <f>220</f>
        <v>220</v>
      </c>
      <c r="B222" s="8" t="s">
        <v>476</v>
      </c>
      <c r="C222" s="8" t="s">
        <v>474</v>
      </c>
      <c r="D222" s="8" t="s">
        <v>477</v>
      </c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</row>
    <row r="223" spans="1:217" s="3" customFormat="1" ht="15.75" customHeight="1">
      <c r="A223" s="8">
        <f>221</f>
        <v>221</v>
      </c>
      <c r="B223" s="8" t="s">
        <v>478</v>
      </c>
      <c r="C223" s="8" t="s">
        <v>474</v>
      </c>
      <c r="D223" s="8" t="s">
        <v>479</v>
      </c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9"/>
      <c r="HA223" s="9"/>
      <c r="HB223" s="9"/>
      <c r="HC223" s="9"/>
      <c r="HD223" s="9"/>
      <c r="HE223" s="9"/>
      <c r="HF223" s="9"/>
      <c r="HG223" s="9"/>
      <c r="HH223" s="9"/>
      <c r="HI223" s="9"/>
    </row>
    <row r="224" spans="1:217" s="3" customFormat="1" ht="15.75" customHeight="1">
      <c r="A224" s="8">
        <f>222</f>
        <v>222</v>
      </c>
      <c r="B224" s="8" t="s">
        <v>480</v>
      </c>
      <c r="C224" s="8" t="s">
        <v>474</v>
      </c>
      <c r="D224" s="8" t="s">
        <v>481</v>
      </c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9"/>
      <c r="HG224" s="9"/>
      <c r="HH224" s="9"/>
      <c r="HI224" s="9"/>
    </row>
    <row r="225" spans="1:217" s="3" customFormat="1" ht="15.75" customHeight="1">
      <c r="A225" s="8">
        <f>223</f>
        <v>223</v>
      </c>
      <c r="B225" s="8" t="s">
        <v>482</v>
      </c>
      <c r="C225" s="8" t="s">
        <v>474</v>
      </c>
      <c r="D225" s="8" t="s">
        <v>483</v>
      </c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9"/>
      <c r="HA225" s="9"/>
      <c r="HB225" s="9"/>
      <c r="HC225" s="9"/>
      <c r="HD225" s="9"/>
      <c r="HE225" s="9"/>
      <c r="HF225" s="9"/>
      <c r="HG225" s="9"/>
      <c r="HH225" s="9"/>
      <c r="HI225" s="9"/>
    </row>
    <row r="226" spans="1:217" s="3" customFormat="1" ht="15.75" customHeight="1">
      <c r="A226" s="8">
        <f>224</f>
        <v>224</v>
      </c>
      <c r="B226" s="8" t="s">
        <v>484</v>
      </c>
      <c r="C226" s="8" t="s">
        <v>485</v>
      </c>
      <c r="D226" s="8" t="s">
        <v>486</v>
      </c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</row>
    <row r="227" spans="1:217" s="3" customFormat="1" ht="15.75" customHeight="1">
      <c r="A227" s="8">
        <f>225</f>
        <v>225</v>
      </c>
      <c r="B227" s="8" t="s">
        <v>487</v>
      </c>
      <c r="C227" s="8" t="s">
        <v>485</v>
      </c>
      <c r="D227" s="8" t="s">
        <v>488</v>
      </c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9"/>
      <c r="HI227" s="9"/>
    </row>
    <row r="228" spans="1:217" s="3" customFormat="1" ht="15.75" customHeight="1">
      <c r="A228" s="8">
        <f>226</f>
        <v>226</v>
      </c>
      <c r="B228" s="8" t="s">
        <v>489</v>
      </c>
      <c r="C228" s="8" t="s">
        <v>485</v>
      </c>
      <c r="D228" s="8" t="s">
        <v>490</v>
      </c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</row>
    <row r="229" spans="1:217" s="3" customFormat="1" ht="15.75" customHeight="1">
      <c r="A229" s="8">
        <f>227</f>
        <v>227</v>
      </c>
      <c r="B229" s="8" t="s">
        <v>491</v>
      </c>
      <c r="C229" s="8" t="s">
        <v>485</v>
      </c>
      <c r="D229" s="8" t="s">
        <v>492</v>
      </c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  <c r="HI229" s="9"/>
    </row>
    <row r="230" spans="1:217" s="3" customFormat="1" ht="15.75" customHeight="1">
      <c r="A230" s="8">
        <f>228</f>
        <v>228</v>
      </c>
      <c r="B230" s="8" t="s">
        <v>493</v>
      </c>
      <c r="C230" s="8" t="s">
        <v>494</v>
      </c>
      <c r="D230" s="8" t="s">
        <v>495</v>
      </c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</row>
    <row r="231" spans="1:217" s="3" customFormat="1" ht="15.75" customHeight="1">
      <c r="A231" s="8">
        <f>229</f>
        <v>229</v>
      </c>
      <c r="B231" s="8" t="s">
        <v>496</v>
      </c>
      <c r="C231" s="8" t="s">
        <v>494</v>
      </c>
      <c r="D231" s="8" t="s">
        <v>497</v>
      </c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</row>
    <row r="232" spans="1:217" s="3" customFormat="1" ht="15.75" customHeight="1">
      <c r="A232" s="8">
        <f>230</f>
        <v>230</v>
      </c>
      <c r="B232" s="8" t="s">
        <v>498</v>
      </c>
      <c r="C232" s="8" t="s">
        <v>494</v>
      </c>
      <c r="D232" s="8" t="s">
        <v>499</v>
      </c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</row>
    <row r="233" spans="1:217" s="3" customFormat="1" ht="15.75" customHeight="1">
      <c r="A233" s="8">
        <f>231</f>
        <v>231</v>
      </c>
      <c r="B233" s="8" t="s">
        <v>500</v>
      </c>
      <c r="C233" s="8" t="s">
        <v>494</v>
      </c>
      <c r="D233" s="8" t="s">
        <v>501</v>
      </c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9"/>
      <c r="GZ233" s="9"/>
      <c r="HA233" s="9"/>
      <c r="HB233" s="9"/>
      <c r="HC233" s="9"/>
      <c r="HD233" s="9"/>
      <c r="HE233" s="9"/>
      <c r="HF233" s="9"/>
      <c r="HG233" s="9"/>
      <c r="HH233" s="9"/>
      <c r="HI233" s="9"/>
    </row>
    <row r="234" spans="1:217" s="3" customFormat="1" ht="15.75" customHeight="1">
      <c r="A234" s="8">
        <f>232</f>
        <v>232</v>
      </c>
      <c r="B234" s="8" t="s">
        <v>502</v>
      </c>
      <c r="C234" s="8" t="s">
        <v>494</v>
      </c>
      <c r="D234" s="8" t="s">
        <v>503</v>
      </c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9"/>
      <c r="HG234" s="9"/>
      <c r="HH234" s="9"/>
      <c r="HI234" s="9"/>
    </row>
    <row r="235" spans="1:217" s="3" customFormat="1" ht="15.75" customHeight="1">
      <c r="A235" s="8">
        <f>233</f>
        <v>233</v>
      </c>
      <c r="B235" s="8" t="s">
        <v>504</v>
      </c>
      <c r="C235" s="8" t="s">
        <v>494</v>
      </c>
      <c r="D235" s="8" t="s">
        <v>505</v>
      </c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9"/>
      <c r="HA235" s="9"/>
      <c r="HB235" s="9"/>
      <c r="HC235" s="9"/>
      <c r="HD235" s="9"/>
      <c r="HE235" s="9"/>
      <c r="HF235" s="9"/>
      <c r="HG235" s="9"/>
      <c r="HH235" s="9"/>
      <c r="HI235" s="9"/>
    </row>
    <row r="236" spans="1:217" s="3" customFormat="1" ht="15.75" customHeight="1">
      <c r="A236" s="8">
        <f>234</f>
        <v>234</v>
      </c>
      <c r="B236" s="8" t="s">
        <v>506</v>
      </c>
      <c r="C236" s="8" t="s">
        <v>507</v>
      </c>
      <c r="D236" s="8" t="s">
        <v>508</v>
      </c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9"/>
      <c r="HA236" s="9"/>
      <c r="HB236" s="9"/>
      <c r="HC236" s="9"/>
      <c r="HD236" s="9"/>
      <c r="HE236" s="9"/>
      <c r="HF236" s="9"/>
      <c r="HG236" s="9"/>
      <c r="HH236" s="9"/>
      <c r="HI236" s="9"/>
    </row>
    <row r="237" spans="1:217" s="3" customFormat="1" ht="15.75" customHeight="1">
      <c r="A237" s="8">
        <f>235</f>
        <v>235</v>
      </c>
      <c r="B237" s="8" t="s">
        <v>509</v>
      </c>
      <c r="C237" s="8" t="s">
        <v>507</v>
      </c>
      <c r="D237" s="8" t="s">
        <v>510</v>
      </c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9"/>
      <c r="HA237" s="9"/>
      <c r="HB237" s="9"/>
      <c r="HC237" s="9"/>
      <c r="HD237" s="9"/>
      <c r="HE237" s="9"/>
      <c r="HF237" s="9"/>
      <c r="HG237" s="9"/>
      <c r="HH237" s="9"/>
      <c r="HI237" s="9"/>
    </row>
    <row r="238" spans="1:217" s="3" customFormat="1" ht="15.75" customHeight="1">
      <c r="A238" s="8">
        <f>236</f>
        <v>236</v>
      </c>
      <c r="B238" s="8" t="s">
        <v>511</v>
      </c>
      <c r="C238" s="8" t="s">
        <v>507</v>
      </c>
      <c r="D238" s="8" t="s">
        <v>512</v>
      </c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  <c r="HI238" s="9"/>
    </row>
    <row r="239" spans="1:217" s="3" customFormat="1" ht="15.75" customHeight="1">
      <c r="A239" s="8">
        <f>237</f>
        <v>237</v>
      </c>
      <c r="B239" s="8" t="s">
        <v>513</v>
      </c>
      <c r="C239" s="8" t="s">
        <v>507</v>
      </c>
      <c r="D239" s="8" t="s">
        <v>514</v>
      </c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9"/>
      <c r="GZ239" s="9"/>
      <c r="HA239" s="9"/>
      <c r="HB239" s="9"/>
      <c r="HC239" s="9"/>
      <c r="HD239" s="9"/>
      <c r="HE239" s="9"/>
      <c r="HF239" s="9"/>
      <c r="HG239" s="9"/>
      <c r="HH239" s="9"/>
      <c r="HI239" s="9"/>
    </row>
    <row r="240" spans="1:217" s="3" customFormat="1" ht="15.75" customHeight="1">
      <c r="A240" s="8">
        <f>238</f>
        <v>238</v>
      </c>
      <c r="B240" s="8" t="s">
        <v>515</v>
      </c>
      <c r="C240" s="8" t="s">
        <v>516</v>
      </c>
      <c r="D240" s="8" t="s">
        <v>517</v>
      </c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9"/>
      <c r="GZ240" s="9"/>
      <c r="HA240" s="9"/>
      <c r="HB240" s="9"/>
      <c r="HC240" s="9"/>
      <c r="HD240" s="9"/>
      <c r="HE240" s="9"/>
      <c r="HF240" s="9"/>
      <c r="HG240" s="9"/>
      <c r="HH240" s="9"/>
      <c r="HI240" s="9"/>
    </row>
    <row r="241" spans="1:217" s="3" customFormat="1" ht="15.75" customHeight="1">
      <c r="A241" s="8">
        <f>239</f>
        <v>239</v>
      </c>
      <c r="B241" s="8" t="s">
        <v>518</v>
      </c>
      <c r="C241" s="8" t="s">
        <v>516</v>
      </c>
      <c r="D241" s="8" t="s">
        <v>519</v>
      </c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9"/>
      <c r="HA241" s="9"/>
      <c r="HB241" s="9"/>
      <c r="HC241" s="9"/>
      <c r="HD241" s="9"/>
      <c r="HE241" s="9"/>
      <c r="HF241" s="9"/>
      <c r="HG241" s="9"/>
      <c r="HH241" s="9"/>
      <c r="HI241" s="9"/>
    </row>
    <row r="242" spans="1:217" s="3" customFormat="1" ht="15.75" customHeight="1">
      <c r="A242" s="8">
        <f>240</f>
        <v>240</v>
      </c>
      <c r="B242" s="8" t="s">
        <v>520</v>
      </c>
      <c r="C242" s="8" t="s">
        <v>516</v>
      </c>
      <c r="D242" s="8" t="s">
        <v>521</v>
      </c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  <c r="HD242" s="9"/>
      <c r="HE242" s="9"/>
      <c r="HF242" s="9"/>
      <c r="HG242" s="9"/>
      <c r="HH242" s="9"/>
      <c r="HI242" s="9"/>
    </row>
    <row r="243" spans="1:217" s="3" customFormat="1" ht="15.75" customHeight="1">
      <c r="A243" s="8">
        <f>241</f>
        <v>241</v>
      </c>
      <c r="B243" s="8" t="s">
        <v>522</v>
      </c>
      <c r="C243" s="8" t="s">
        <v>516</v>
      </c>
      <c r="D243" s="8" t="s">
        <v>523</v>
      </c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9"/>
      <c r="GZ243" s="9"/>
      <c r="HA243" s="9"/>
      <c r="HB243" s="9"/>
      <c r="HC243" s="9"/>
      <c r="HD243" s="9"/>
      <c r="HE243" s="9"/>
      <c r="HF243" s="9"/>
      <c r="HG243" s="9"/>
      <c r="HH243" s="9"/>
      <c r="HI243" s="9"/>
    </row>
    <row r="244" spans="1:217" s="3" customFormat="1" ht="15.75" customHeight="1">
      <c r="A244" s="8">
        <f>242</f>
        <v>242</v>
      </c>
      <c r="B244" s="8" t="s">
        <v>524</v>
      </c>
      <c r="C244" s="8" t="s">
        <v>516</v>
      </c>
      <c r="D244" s="8" t="s">
        <v>525</v>
      </c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9"/>
      <c r="HD244" s="9"/>
      <c r="HE244" s="9"/>
      <c r="HF244" s="9"/>
      <c r="HG244" s="9"/>
      <c r="HH244" s="9"/>
      <c r="HI244" s="9"/>
    </row>
    <row r="245" spans="1:217" s="3" customFormat="1" ht="15.75" customHeight="1">
      <c r="A245" s="8">
        <f>243</f>
        <v>243</v>
      </c>
      <c r="B245" s="8" t="s">
        <v>526</v>
      </c>
      <c r="C245" s="8" t="s">
        <v>527</v>
      </c>
      <c r="D245" s="8" t="s">
        <v>528</v>
      </c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9"/>
      <c r="HG245" s="9"/>
      <c r="HH245" s="9"/>
      <c r="HI245" s="9"/>
    </row>
    <row r="246" spans="1:217" s="3" customFormat="1" ht="15.75" customHeight="1">
      <c r="A246" s="8">
        <f>244</f>
        <v>244</v>
      </c>
      <c r="B246" s="8" t="s">
        <v>529</v>
      </c>
      <c r="C246" s="8" t="s">
        <v>527</v>
      </c>
      <c r="D246" s="8" t="s">
        <v>530</v>
      </c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  <c r="GX246" s="9"/>
      <c r="GY246" s="9"/>
      <c r="GZ246" s="9"/>
      <c r="HA246" s="9"/>
      <c r="HB246" s="9"/>
      <c r="HC246" s="9"/>
      <c r="HD246" s="9"/>
      <c r="HE246" s="9"/>
      <c r="HF246" s="9"/>
      <c r="HG246" s="9"/>
      <c r="HH246" s="9"/>
      <c r="HI246" s="9"/>
    </row>
    <row r="247" spans="1:217" s="3" customFormat="1" ht="15.75" customHeight="1">
      <c r="A247" s="8">
        <f>245</f>
        <v>245</v>
      </c>
      <c r="B247" s="8" t="s">
        <v>531</v>
      </c>
      <c r="C247" s="8" t="s">
        <v>527</v>
      </c>
      <c r="D247" s="8" t="s">
        <v>532</v>
      </c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  <c r="GY247" s="9"/>
      <c r="GZ247" s="9"/>
      <c r="HA247" s="9"/>
      <c r="HB247" s="9"/>
      <c r="HC247" s="9"/>
      <c r="HD247" s="9"/>
      <c r="HE247" s="9"/>
      <c r="HF247" s="9"/>
      <c r="HG247" s="9"/>
      <c r="HH247" s="9"/>
      <c r="HI247" s="9"/>
    </row>
    <row r="248" spans="1:217" s="3" customFormat="1" ht="15.75" customHeight="1">
      <c r="A248" s="8">
        <f>246</f>
        <v>246</v>
      </c>
      <c r="B248" s="8" t="s">
        <v>533</v>
      </c>
      <c r="C248" s="8" t="s">
        <v>527</v>
      </c>
      <c r="D248" s="8" t="s">
        <v>534</v>
      </c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  <c r="GR248" s="9"/>
      <c r="GS248" s="9"/>
      <c r="GT248" s="9"/>
      <c r="GU248" s="9"/>
      <c r="GV248" s="9"/>
      <c r="GW248" s="9"/>
      <c r="GX248" s="9"/>
      <c r="GY248" s="9"/>
      <c r="GZ248" s="9"/>
      <c r="HA248" s="9"/>
      <c r="HB248" s="9"/>
      <c r="HC248" s="9"/>
      <c r="HD248" s="9"/>
      <c r="HE248" s="9"/>
      <c r="HF248" s="9"/>
      <c r="HG248" s="9"/>
      <c r="HH248" s="9"/>
      <c r="HI248" s="9"/>
    </row>
    <row r="249" spans="1:217" s="3" customFormat="1" ht="15.75" customHeight="1">
      <c r="A249" s="8">
        <f>247</f>
        <v>247</v>
      </c>
      <c r="B249" s="8" t="s">
        <v>535</v>
      </c>
      <c r="C249" s="8" t="s">
        <v>527</v>
      </c>
      <c r="D249" s="8" t="s">
        <v>536</v>
      </c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9"/>
      <c r="GC249" s="9"/>
      <c r="GD249" s="9"/>
      <c r="GE249" s="9"/>
      <c r="GF249" s="9"/>
      <c r="GG249" s="9"/>
      <c r="GH249" s="9"/>
      <c r="GI249" s="9"/>
      <c r="GJ249" s="9"/>
      <c r="GK249" s="9"/>
      <c r="GL249" s="9"/>
      <c r="GM249" s="9"/>
      <c r="GN249" s="9"/>
      <c r="GO249" s="9"/>
      <c r="GP249" s="9"/>
      <c r="GQ249" s="9"/>
      <c r="GR249" s="9"/>
      <c r="GS249" s="9"/>
      <c r="GT249" s="9"/>
      <c r="GU249" s="9"/>
      <c r="GV249" s="9"/>
      <c r="GW249" s="9"/>
      <c r="GX249" s="9"/>
      <c r="GY249" s="9"/>
      <c r="GZ249" s="9"/>
      <c r="HA249" s="9"/>
      <c r="HB249" s="9"/>
      <c r="HC249" s="9"/>
      <c r="HD249" s="9"/>
      <c r="HE249" s="9"/>
      <c r="HF249" s="9"/>
      <c r="HG249" s="9"/>
      <c r="HH249" s="9"/>
      <c r="HI249" s="9"/>
    </row>
    <row r="250" spans="1:217" s="3" customFormat="1" ht="15.75" customHeight="1">
      <c r="A250" s="8">
        <f>248</f>
        <v>248</v>
      </c>
      <c r="B250" s="8" t="s">
        <v>537</v>
      </c>
      <c r="C250" s="8" t="s">
        <v>527</v>
      </c>
      <c r="D250" s="8" t="s">
        <v>538</v>
      </c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9"/>
      <c r="GU250" s="9"/>
      <c r="GV250" s="9"/>
      <c r="GW250" s="9"/>
      <c r="GX250" s="9"/>
      <c r="GY250" s="9"/>
      <c r="GZ250" s="9"/>
      <c r="HA250" s="9"/>
      <c r="HB250" s="9"/>
      <c r="HC250" s="9"/>
      <c r="HD250" s="9"/>
      <c r="HE250" s="9"/>
      <c r="HF250" s="9"/>
      <c r="HG250" s="9"/>
      <c r="HH250" s="9"/>
      <c r="HI250" s="9"/>
    </row>
    <row r="251" spans="1:217" s="3" customFormat="1" ht="15.75" customHeight="1">
      <c r="A251" s="8">
        <f>249</f>
        <v>249</v>
      </c>
      <c r="B251" s="8" t="s">
        <v>539</v>
      </c>
      <c r="C251" s="8" t="s">
        <v>540</v>
      </c>
      <c r="D251" s="8" t="s">
        <v>541</v>
      </c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  <c r="GR251" s="9"/>
      <c r="GS251" s="9"/>
      <c r="GT251" s="9"/>
      <c r="GU251" s="9"/>
      <c r="GV251" s="9"/>
      <c r="GW251" s="9"/>
      <c r="GX251" s="9"/>
      <c r="GY251" s="9"/>
      <c r="GZ251" s="9"/>
      <c r="HA251" s="9"/>
      <c r="HB251" s="9"/>
      <c r="HC251" s="9"/>
      <c r="HD251" s="9"/>
      <c r="HE251" s="9"/>
      <c r="HF251" s="9"/>
      <c r="HG251" s="9"/>
      <c r="HH251" s="9"/>
      <c r="HI251" s="9"/>
    </row>
    <row r="252" spans="1:217" s="3" customFormat="1" ht="15.75" customHeight="1">
      <c r="A252" s="8">
        <f>250</f>
        <v>250</v>
      </c>
      <c r="B252" s="8" t="s">
        <v>542</v>
      </c>
      <c r="C252" s="8" t="s">
        <v>540</v>
      </c>
      <c r="D252" s="8" t="s">
        <v>543</v>
      </c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  <c r="GW252" s="9"/>
      <c r="GX252" s="9"/>
      <c r="GY252" s="9"/>
      <c r="GZ252" s="9"/>
      <c r="HA252" s="9"/>
      <c r="HB252" s="9"/>
      <c r="HC252" s="9"/>
      <c r="HD252" s="9"/>
      <c r="HE252" s="9"/>
      <c r="HF252" s="9"/>
      <c r="HG252" s="9"/>
      <c r="HH252" s="9"/>
      <c r="HI252" s="9"/>
    </row>
    <row r="253" spans="1:217" s="3" customFormat="1" ht="15.75" customHeight="1">
      <c r="A253" s="8">
        <f>251</f>
        <v>251</v>
      </c>
      <c r="B253" s="8" t="s">
        <v>544</v>
      </c>
      <c r="C253" s="8" t="s">
        <v>540</v>
      </c>
      <c r="D253" s="8" t="s">
        <v>545</v>
      </c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9"/>
      <c r="GU253" s="9"/>
      <c r="GV253" s="9"/>
      <c r="GW253" s="9"/>
      <c r="GX253" s="9"/>
      <c r="GY253" s="9"/>
      <c r="GZ253" s="9"/>
      <c r="HA253" s="9"/>
      <c r="HB253" s="9"/>
      <c r="HC253" s="9"/>
      <c r="HD253" s="9"/>
      <c r="HE253" s="9"/>
      <c r="HF253" s="9"/>
      <c r="HG253" s="9"/>
      <c r="HH253" s="9"/>
      <c r="HI253" s="9"/>
    </row>
    <row r="254" spans="1:217" s="3" customFormat="1" ht="15.75" customHeight="1">
      <c r="A254" s="8">
        <f>252</f>
        <v>252</v>
      </c>
      <c r="B254" s="8" t="s">
        <v>546</v>
      </c>
      <c r="C254" s="8" t="s">
        <v>540</v>
      </c>
      <c r="D254" s="8" t="s">
        <v>547</v>
      </c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9"/>
      <c r="GZ254" s="9"/>
      <c r="HA254" s="9"/>
      <c r="HB254" s="9"/>
      <c r="HC254" s="9"/>
      <c r="HD254" s="9"/>
      <c r="HE254" s="9"/>
      <c r="HF254" s="9"/>
      <c r="HG254" s="9"/>
      <c r="HH254" s="9"/>
      <c r="HI254" s="9"/>
    </row>
    <row r="255" spans="1:217" s="3" customFormat="1" ht="15.75" customHeight="1">
      <c r="A255" s="8">
        <f>253</f>
        <v>253</v>
      </c>
      <c r="B255" s="8" t="s">
        <v>548</v>
      </c>
      <c r="C255" s="8" t="s">
        <v>540</v>
      </c>
      <c r="D255" s="8" t="s">
        <v>549</v>
      </c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  <c r="GR255" s="9"/>
      <c r="GS255" s="9"/>
      <c r="GT255" s="9"/>
      <c r="GU255" s="9"/>
      <c r="GV255" s="9"/>
      <c r="GW255" s="9"/>
      <c r="GX255" s="9"/>
      <c r="GY255" s="9"/>
      <c r="GZ255" s="9"/>
      <c r="HA255" s="9"/>
      <c r="HB255" s="9"/>
      <c r="HC255" s="9"/>
      <c r="HD255" s="9"/>
      <c r="HE255" s="9"/>
      <c r="HF255" s="9"/>
      <c r="HG255" s="9"/>
      <c r="HH255" s="9"/>
      <c r="HI255" s="9"/>
    </row>
    <row r="256" spans="1:217" s="3" customFormat="1" ht="15.75" customHeight="1">
      <c r="A256" s="8">
        <f>254</f>
        <v>254</v>
      </c>
      <c r="B256" s="8" t="s">
        <v>550</v>
      </c>
      <c r="C256" s="8" t="s">
        <v>551</v>
      </c>
      <c r="D256" s="8" t="s">
        <v>552</v>
      </c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9"/>
      <c r="GC256" s="9"/>
      <c r="GD256" s="9"/>
      <c r="GE256" s="9"/>
      <c r="GF256" s="9"/>
      <c r="GG256" s="9"/>
      <c r="GH256" s="9"/>
      <c r="GI256" s="9"/>
      <c r="GJ256" s="9"/>
      <c r="GK256" s="9"/>
      <c r="GL256" s="9"/>
      <c r="GM256" s="9"/>
      <c r="GN256" s="9"/>
      <c r="GO256" s="9"/>
      <c r="GP256" s="9"/>
      <c r="GQ256" s="9"/>
      <c r="GR256" s="9"/>
      <c r="GS256" s="9"/>
      <c r="GT256" s="9"/>
      <c r="GU256" s="9"/>
      <c r="GV256" s="9"/>
      <c r="GW256" s="9"/>
      <c r="GX256" s="9"/>
      <c r="GY256" s="9"/>
      <c r="GZ256" s="9"/>
      <c r="HA256" s="9"/>
      <c r="HB256" s="9"/>
      <c r="HC256" s="9"/>
      <c r="HD256" s="9"/>
      <c r="HE256" s="9"/>
      <c r="HF256" s="9"/>
      <c r="HG256" s="9"/>
      <c r="HH256" s="9"/>
      <c r="HI256" s="9"/>
    </row>
    <row r="257" spans="1:217" s="3" customFormat="1" ht="15.75" customHeight="1">
      <c r="A257" s="8">
        <f>255</f>
        <v>255</v>
      </c>
      <c r="B257" s="8" t="s">
        <v>553</v>
      </c>
      <c r="C257" s="8" t="s">
        <v>551</v>
      </c>
      <c r="D257" s="8" t="s">
        <v>554</v>
      </c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9"/>
      <c r="GC257" s="9"/>
      <c r="GD257" s="9"/>
      <c r="GE257" s="9"/>
      <c r="GF257" s="9"/>
      <c r="GG257" s="9"/>
      <c r="GH257" s="9"/>
      <c r="GI257" s="9"/>
      <c r="GJ257" s="9"/>
      <c r="GK257" s="9"/>
      <c r="GL257" s="9"/>
      <c r="GM257" s="9"/>
      <c r="GN257" s="9"/>
      <c r="GO257" s="9"/>
      <c r="GP257" s="9"/>
      <c r="GQ257" s="9"/>
      <c r="GR257" s="9"/>
      <c r="GS257" s="9"/>
      <c r="GT257" s="9"/>
      <c r="GU257" s="9"/>
      <c r="GV257" s="9"/>
      <c r="GW257" s="9"/>
      <c r="GX257" s="9"/>
      <c r="GY257" s="9"/>
      <c r="GZ257" s="9"/>
      <c r="HA257" s="9"/>
      <c r="HB257" s="9"/>
      <c r="HC257" s="9"/>
      <c r="HD257" s="9"/>
      <c r="HE257" s="9"/>
      <c r="HF257" s="9"/>
      <c r="HG257" s="9"/>
      <c r="HH257" s="9"/>
      <c r="HI257" s="9"/>
    </row>
    <row r="258" spans="1:217" s="3" customFormat="1" ht="15.75" customHeight="1">
      <c r="A258" s="8">
        <f>256</f>
        <v>256</v>
      </c>
      <c r="B258" s="8" t="s">
        <v>555</v>
      </c>
      <c r="C258" s="8" t="s">
        <v>551</v>
      </c>
      <c r="D258" s="8" t="s">
        <v>556</v>
      </c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  <c r="GW258" s="9"/>
      <c r="GX258" s="9"/>
      <c r="GY258" s="9"/>
      <c r="GZ258" s="9"/>
      <c r="HA258" s="9"/>
      <c r="HB258" s="9"/>
      <c r="HC258" s="9"/>
      <c r="HD258" s="9"/>
      <c r="HE258" s="9"/>
      <c r="HF258" s="9"/>
      <c r="HG258" s="9"/>
      <c r="HH258" s="9"/>
      <c r="HI258" s="9"/>
    </row>
    <row r="259" spans="1:217" s="3" customFormat="1" ht="15.75" customHeight="1">
      <c r="A259" s="8">
        <f>257</f>
        <v>257</v>
      </c>
      <c r="B259" s="8" t="s">
        <v>557</v>
      </c>
      <c r="C259" s="8" t="s">
        <v>551</v>
      </c>
      <c r="D259" s="8" t="s">
        <v>558</v>
      </c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9"/>
      <c r="GC259" s="9"/>
      <c r="GD259" s="9"/>
      <c r="GE259" s="9"/>
      <c r="GF259" s="9"/>
      <c r="GG259" s="9"/>
      <c r="GH259" s="9"/>
      <c r="GI259" s="9"/>
      <c r="GJ259" s="9"/>
      <c r="GK259" s="9"/>
      <c r="GL259" s="9"/>
      <c r="GM259" s="9"/>
      <c r="GN259" s="9"/>
      <c r="GO259" s="9"/>
      <c r="GP259" s="9"/>
      <c r="GQ259" s="9"/>
      <c r="GR259" s="9"/>
      <c r="GS259" s="9"/>
      <c r="GT259" s="9"/>
      <c r="GU259" s="9"/>
      <c r="GV259" s="9"/>
      <c r="GW259" s="9"/>
      <c r="GX259" s="9"/>
      <c r="GY259" s="9"/>
      <c r="GZ259" s="9"/>
      <c r="HA259" s="9"/>
      <c r="HB259" s="9"/>
      <c r="HC259" s="9"/>
      <c r="HD259" s="9"/>
      <c r="HE259" s="9"/>
      <c r="HF259" s="9"/>
      <c r="HG259" s="9"/>
      <c r="HH259" s="9"/>
      <c r="HI259" s="9"/>
    </row>
    <row r="260" spans="1:217" s="3" customFormat="1" ht="15.75" customHeight="1">
      <c r="A260" s="8">
        <f>258</f>
        <v>258</v>
      </c>
      <c r="B260" s="8" t="s">
        <v>559</v>
      </c>
      <c r="C260" s="8" t="s">
        <v>551</v>
      </c>
      <c r="D260" s="8" t="s">
        <v>560</v>
      </c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9"/>
      <c r="GC260" s="9"/>
      <c r="GD260" s="9"/>
      <c r="GE260" s="9"/>
      <c r="GF260" s="9"/>
      <c r="GG260" s="9"/>
      <c r="GH260" s="9"/>
      <c r="GI260" s="9"/>
      <c r="GJ260" s="9"/>
      <c r="GK260" s="9"/>
      <c r="GL260" s="9"/>
      <c r="GM260" s="9"/>
      <c r="GN260" s="9"/>
      <c r="GO260" s="9"/>
      <c r="GP260" s="9"/>
      <c r="GQ260" s="9"/>
      <c r="GR260" s="9"/>
      <c r="GS260" s="9"/>
      <c r="GT260" s="9"/>
      <c r="GU260" s="9"/>
      <c r="GV260" s="9"/>
      <c r="GW260" s="9"/>
      <c r="GX260" s="9"/>
      <c r="GY260" s="9"/>
      <c r="GZ260" s="9"/>
      <c r="HA260" s="9"/>
      <c r="HB260" s="9"/>
      <c r="HC260" s="9"/>
      <c r="HD260" s="9"/>
      <c r="HE260" s="9"/>
      <c r="HF260" s="9"/>
      <c r="HG260" s="9"/>
      <c r="HH260" s="9"/>
      <c r="HI260" s="9"/>
    </row>
    <row r="261" spans="1:217" s="3" customFormat="1" ht="15.75" customHeight="1">
      <c r="A261" s="8">
        <f>259</f>
        <v>259</v>
      </c>
      <c r="B261" s="8" t="s">
        <v>561</v>
      </c>
      <c r="C261" s="8" t="s">
        <v>551</v>
      </c>
      <c r="D261" s="8" t="s">
        <v>562</v>
      </c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9"/>
      <c r="GC261" s="9"/>
      <c r="GD261" s="9"/>
      <c r="GE261" s="9"/>
      <c r="GF261" s="9"/>
      <c r="GG261" s="9"/>
      <c r="GH261" s="9"/>
      <c r="GI261" s="9"/>
      <c r="GJ261" s="9"/>
      <c r="GK261" s="9"/>
      <c r="GL261" s="9"/>
      <c r="GM261" s="9"/>
      <c r="GN261" s="9"/>
      <c r="GO261" s="9"/>
      <c r="GP261" s="9"/>
      <c r="GQ261" s="9"/>
      <c r="GR261" s="9"/>
      <c r="GS261" s="9"/>
      <c r="GT261" s="9"/>
      <c r="GU261" s="9"/>
      <c r="GV261" s="9"/>
      <c r="GW261" s="9"/>
      <c r="GX261" s="9"/>
      <c r="GY261" s="9"/>
      <c r="GZ261" s="9"/>
      <c r="HA261" s="9"/>
      <c r="HB261" s="9"/>
      <c r="HC261" s="9"/>
      <c r="HD261" s="9"/>
      <c r="HE261" s="9"/>
      <c r="HF261" s="9"/>
      <c r="HG261" s="9"/>
      <c r="HH261" s="9"/>
      <c r="HI261" s="9"/>
    </row>
    <row r="262" spans="1:217" s="3" customFormat="1" ht="15.75" customHeight="1">
      <c r="A262" s="8">
        <f>260</f>
        <v>260</v>
      </c>
      <c r="B262" s="8" t="s">
        <v>563</v>
      </c>
      <c r="C262" s="8" t="s">
        <v>551</v>
      </c>
      <c r="D262" s="8" t="s">
        <v>564</v>
      </c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9"/>
      <c r="GC262" s="9"/>
      <c r="GD262" s="9"/>
      <c r="GE262" s="9"/>
      <c r="GF262" s="9"/>
      <c r="GG262" s="9"/>
      <c r="GH262" s="9"/>
      <c r="GI262" s="9"/>
      <c r="GJ262" s="9"/>
      <c r="GK262" s="9"/>
      <c r="GL262" s="9"/>
      <c r="GM262" s="9"/>
      <c r="GN262" s="9"/>
      <c r="GO262" s="9"/>
      <c r="GP262" s="9"/>
      <c r="GQ262" s="9"/>
      <c r="GR262" s="9"/>
      <c r="GS262" s="9"/>
      <c r="GT262" s="9"/>
      <c r="GU262" s="9"/>
      <c r="GV262" s="9"/>
      <c r="GW262" s="9"/>
      <c r="GX262" s="9"/>
      <c r="GY262" s="9"/>
      <c r="GZ262" s="9"/>
      <c r="HA262" s="9"/>
      <c r="HB262" s="9"/>
      <c r="HC262" s="9"/>
      <c r="HD262" s="9"/>
      <c r="HE262" s="9"/>
      <c r="HF262" s="9"/>
      <c r="HG262" s="9"/>
      <c r="HH262" s="9"/>
      <c r="HI262" s="9"/>
    </row>
    <row r="263" spans="1:217" s="3" customFormat="1" ht="15.75" customHeight="1">
      <c r="A263" s="8">
        <f>261</f>
        <v>261</v>
      </c>
      <c r="B263" s="8" t="s">
        <v>565</v>
      </c>
      <c r="C263" s="8" t="s">
        <v>551</v>
      </c>
      <c r="D263" s="8" t="s">
        <v>566</v>
      </c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9"/>
      <c r="GC263" s="9"/>
      <c r="GD263" s="9"/>
      <c r="GE263" s="9"/>
      <c r="GF263" s="9"/>
      <c r="GG263" s="9"/>
      <c r="GH263" s="9"/>
      <c r="GI263" s="9"/>
      <c r="GJ263" s="9"/>
      <c r="GK263" s="9"/>
      <c r="GL263" s="9"/>
      <c r="GM263" s="9"/>
      <c r="GN263" s="9"/>
      <c r="GO263" s="9"/>
      <c r="GP263" s="9"/>
      <c r="GQ263" s="9"/>
      <c r="GR263" s="9"/>
      <c r="GS263" s="9"/>
      <c r="GT263" s="9"/>
      <c r="GU263" s="9"/>
      <c r="GV263" s="9"/>
      <c r="GW263" s="9"/>
      <c r="GX263" s="9"/>
      <c r="GY263" s="9"/>
      <c r="GZ263" s="9"/>
      <c r="HA263" s="9"/>
      <c r="HB263" s="9"/>
      <c r="HC263" s="9"/>
      <c r="HD263" s="9"/>
      <c r="HE263" s="9"/>
      <c r="HF263" s="9"/>
      <c r="HG263" s="9"/>
      <c r="HH263" s="9"/>
      <c r="HI263" s="9"/>
    </row>
    <row r="264" spans="1:217" s="3" customFormat="1" ht="15.75" customHeight="1">
      <c r="A264" s="8">
        <f>262</f>
        <v>262</v>
      </c>
      <c r="B264" s="8" t="s">
        <v>567</v>
      </c>
      <c r="C264" s="8" t="s">
        <v>551</v>
      </c>
      <c r="D264" s="8" t="s">
        <v>568</v>
      </c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9"/>
      <c r="GC264" s="9"/>
      <c r="GD264" s="9"/>
      <c r="GE264" s="9"/>
      <c r="GF264" s="9"/>
      <c r="GG264" s="9"/>
      <c r="GH264" s="9"/>
      <c r="GI264" s="9"/>
      <c r="GJ264" s="9"/>
      <c r="GK264" s="9"/>
      <c r="GL264" s="9"/>
      <c r="GM264" s="9"/>
      <c r="GN264" s="9"/>
      <c r="GO264" s="9"/>
      <c r="GP264" s="9"/>
      <c r="GQ264" s="9"/>
      <c r="GR264" s="9"/>
      <c r="GS264" s="9"/>
      <c r="GT264" s="9"/>
      <c r="GU264" s="9"/>
      <c r="GV264" s="9"/>
      <c r="GW264" s="9"/>
      <c r="GX264" s="9"/>
      <c r="GY264" s="9"/>
      <c r="GZ264" s="9"/>
      <c r="HA264" s="9"/>
      <c r="HB264" s="9"/>
      <c r="HC264" s="9"/>
      <c r="HD264" s="9"/>
      <c r="HE264" s="9"/>
      <c r="HF264" s="9"/>
      <c r="HG264" s="9"/>
      <c r="HH264" s="9"/>
      <c r="HI264" s="9"/>
    </row>
    <row r="265" spans="1:217" s="3" customFormat="1" ht="15.75" customHeight="1">
      <c r="A265" s="8">
        <f>263</f>
        <v>263</v>
      </c>
      <c r="B265" s="8" t="s">
        <v>569</v>
      </c>
      <c r="C265" s="8" t="s">
        <v>551</v>
      </c>
      <c r="D265" s="8" t="s">
        <v>570</v>
      </c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9"/>
      <c r="GU265" s="9"/>
      <c r="GV265" s="9"/>
      <c r="GW265" s="9"/>
      <c r="GX265" s="9"/>
      <c r="GY265" s="9"/>
      <c r="GZ265" s="9"/>
      <c r="HA265" s="9"/>
      <c r="HB265" s="9"/>
      <c r="HC265" s="9"/>
      <c r="HD265" s="9"/>
      <c r="HE265" s="9"/>
      <c r="HF265" s="9"/>
      <c r="HG265" s="9"/>
      <c r="HH265" s="9"/>
      <c r="HI265" s="9"/>
    </row>
    <row r="266" spans="1:217" s="3" customFormat="1" ht="15.75" customHeight="1">
      <c r="A266" s="8">
        <f>264</f>
        <v>264</v>
      </c>
      <c r="B266" s="8" t="s">
        <v>571</v>
      </c>
      <c r="C266" s="8" t="s">
        <v>551</v>
      </c>
      <c r="D266" s="8" t="s">
        <v>572</v>
      </c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9"/>
      <c r="GZ266" s="9"/>
      <c r="HA266" s="9"/>
      <c r="HB266" s="9"/>
      <c r="HC266" s="9"/>
      <c r="HD266" s="9"/>
      <c r="HE266" s="9"/>
      <c r="HF266" s="9"/>
      <c r="HG266" s="9"/>
      <c r="HH266" s="9"/>
      <c r="HI266" s="9"/>
    </row>
    <row r="267" spans="1:217" s="3" customFormat="1" ht="15.75" customHeight="1">
      <c r="A267" s="8">
        <f>265</f>
        <v>265</v>
      </c>
      <c r="B267" s="8" t="s">
        <v>573</v>
      </c>
      <c r="C267" s="8" t="s">
        <v>551</v>
      </c>
      <c r="D267" s="8" t="s">
        <v>574</v>
      </c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9"/>
      <c r="GU267" s="9"/>
      <c r="GV267" s="9"/>
      <c r="GW267" s="9"/>
      <c r="GX267" s="9"/>
      <c r="GY267" s="9"/>
      <c r="GZ267" s="9"/>
      <c r="HA267" s="9"/>
      <c r="HB267" s="9"/>
      <c r="HC267" s="9"/>
      <c r="HD267" s="9"/>
      <c r="HE267" s="9"/>
      <c r="HF267" s="9"/>
      <c r="HG267" s="9"/>
      <c r="HH267" s="9"/>
      <c r="HI267" s="9"/>
    </row>
    <row r="268" spans="1:217" s="3" customFormat="1" ht="15.75" customHeight="1">
      <c r="A268" s="8">
        <f>266</f>
        <v>266</v>
      </c>
      <c r="B268" s="8" t="s">
        <v>575</v>
      </c>
      <c r="C268" s="8" t="s">
        <v>551</v>
      </c>
      <c r="D268" s="8" t="s">
        <v>576</v>
      </c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9"/>
      <c r="GC268" s="9"/>
      <c r="GD268" s="9"/>
      <c r="GE268" s="9"/>
      <c r="GF268" s="9"/>
      <c r="GG268" s="9"/>
      <c r="GH268" s="9"/>
      <c r="GI268" s="9"/>
      <c r="GJ268" s="9"/>
      <c r="GK268" s="9"/>
      <c r="GL268" s="9"/>
      <c r="GM268" s="9"/>
      <c r="GN268" s="9"/>
      <c r="GO268" s="9"/>
      <c r="GP268" s="9"/>
      <c r="GQ268" s="9"/>
      <c r="GR268" s="9"/>
      <c r="GS268" s="9"/>
      <c r="GT268" s="9"/>
      <c r="GU268" s="9"/>
      <c r="GV268" s="9"/>
      <c r="GW268" s="9"/>
      <c r="GX268" s="9"/>
      <c r="GY268" s="9"/>
      <c r="GZ268" s="9"/>
      <c r="HA268" s="9"/>
      <c r="HB268" s="9"/>
      <c r="HC268" s="9"/>
      <c r="HD268" s="9"/>
      <c r="HE268" s="9"/>
      <c r="HF268" s="9"/>
      <c r="HG268" s="9"/>
      <c r="HH268" s="9"/>
      <c r="HI268" s="9"/>
    </row>
    <row r="269" spans="1:217" s="3" customFormat="1" ht="15.75" customHeight="1">
      <c r="A269" s="8">
        <f>267</f>
        <v>267</v>
      </c>
      <c r="B269" s="8" t="s">
        <v>577</v>
      </c>
      <c r="C269" s="8" t="s">
        <v>551</v>
      </c>
      <c r="D269" s="8" t="s">
        <v>578</v>
      </c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9"/>
      <c r="GC269" s="9"/>
      <c r="GD269" s="9"/>
      <c r="GE269" s="9"/>
      <c r="GF269" s="9"/>
      <c r="GG269" s="9"/>
      <c r="GH269" s="9"/>
      <c r="GI269" s="9"/>
      <c r="GJ269" s="9"/>
      <c r="GK269" s="9"/>
      <c r="GL269" s="9"/>
      <c r="GM269" s="9"/>
      <c r="GN269" s="9"/>
      <c r="GO269" s="9"/>
      <c r="GP269" s="9"/>
      <c r="GQ269" s="9"/>
      <c r="GR269" s="9"/>
      <c r="GS269" s="9"/>
      <c r="GT269" s="9"/>
      <c r="GU269" s="9"/>
      <c r="GV269" s="9"/>
      <c r="GW269" s="9"/>
      <c r="GX269" s="9"/>
      <c r="GY269" s="9"/>
      <c r="GZ269" s="9"/>
      <c r="HA269" s="9"/>
      <c r="HB269" s="9"/>
      <c r="HC269" s="9"/>
      <c r="HD269" s="9"/>
      <c r="HE269" s="9"/>
      <c r="HF269" s="9"/>
      <c r="HG269" s="9"/>
      <c r="HH269" s="9"/>
      <c r="HI269" s="9"/>
    </row>
    <row r="270" spans="1:217" s="3" customFormat="1" ht="15.75" customHeight="1">
      <c r="A270" s="8">
        <f>268</f>
        <v>268</v>
      </c>
      <c r="B270" s="8" t="s">
        <v>579</v>
      </c>
      <c r="C270" s="8" t="s">
        <v>580</v>
      </c>
      <c r="D270" s="8" t="s">
        <v>581</v>
      </c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  <c r="GV270" s="9"/>
      <c r="GW270" s="9"/>
      <c r="GX270" s="9"/>
      <c r="GY270" s="9"/>
      <c r="GZ270" s="9"/>
      <c r="HA270" s="9"/>
      <c r="HB270" s="9"/>
      <c r="HC270" s="9"/>
      <c r="HD270" s="9"/>
      <c r="HE270" s="9"/>
      <c r="HF270" s="9"/>
      <c r="HG270" s="9"/>
      <c r="HH270" s="9"/>
      <c r="HI270" s="9"/>
    </row>
    <row r="271" spans="1:217" s="3" customFormat="1" ht="15.75" customHeight="1">
      <c r="A271" s="8">
        <f>269</f>
        <v>269</v>
      </c>
      <c r="B271" s="8" t="s">
        <v>582</v>
      </c>
      <c r="C271" s="8" t="s">
        <v>580</v>
      </c>
      <c r="D271" s="8" t="s">
        <v>583</v>
      </c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9"/>
      <c r="GZ271" s="9"/>
      <c r="HA271" s="9"/>
      <c r="HB271" s="9"/>
      <c r="HC271" s="9"/>
      <c r="HD271" s="9"/>
      <c r="HE271" s="9"/>
      <c r="HF271" s="9"/>
      <c r="HG271" s="9"/>
      <c r="HH271" s="9"/>
      <c r="HI271" s="9"/>
    </row>
    <row r="272" spans="1:217" s="3" customFormat="1" ht="15.75" customHeight="1">
      <c r="A272" s="8">
        <f>270</f>
        <v>270</v>
      </c>
      <c r="B272" s="8" t="s">
        <v>584</v>
      </c>
      <c r="C272" s="8" t="s">
        <v>580</v>
      </c>
      <c r="D272" s="8" t="s">
        <v>585</v>
      </c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  <c r="GR272" s="9"/>
      <c r="GS272" s="9"/>
      <c r="GT272" s="9"/>
      <c r="GU272" s="9"/>
      <c r="GV272" s="9"/>
      <c r="GW272" s="9"/>
      <c r="GX272" s="9"/>
      <c r="GY272" s="9"/>
      <c r="GZ272" s="9"/>
      <c r="HA272" s="9"/>
      <c r="HB272" s="9"/>
      <c r="HC272" s="9"/>
      <c r="HD272" s="9"/>
      <c r="HE272" s="9"/>
      <c r="HF272" s="9"/>
      <c r="HG272" s="9"/>
      <c r="HH272" s="9"/>
      <c r="HI272" s="9"/>
    </row>
    <row r="273" spans="1:217" s="3" customFormat="1" ht="15.75" customHeight="1">
      <c r="A273" s="8">
        <f>271</f>
        <v>271</v>
      </c>
      <c r="B273" s="8" t="s">
        <v>586</v>
      </c>
      <c r="C273" s="8" t="s">
        <v>580</v>
      </c>
      <c r="D273" s="8" t="s">
        <v>587</v>
      </c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9"/>
      <c r="GD273" s="9"/>
      <c r="GE273" s="9"/>
      <c r="GF273" s="9"/>
      <c r="GG273" s="9"/>
      <c r="GH273" s="9"/>
      <c r="GI273" s="9"/>
      <c r="GJ273" s="9"/>
      <c r="GK273" s="9"/>
      <c r="GL273" s="9"/>
      <c r="GM273" s="9"/>
      <c r="GN273" s="9"/>
      <c r="GO273" s="9"/>
      <c r="GP273" s="9"/>
      <c r="GQ273" s="9"/>
      <c r="GR273" s="9"/>
      <c r="GS273" s="9"/>
      <c r="GT273" s="9"/>
      <c r="GU273" s="9"/>
      <c r="GV273" s="9"/>
      <c r="GW273" s="9"/>
      <c r="GX273" s="9"/>
      <c r="GY273" s="9"/>
      <c r="GZ273" s="9"/>
      <c r="HA273" s="9"/>
      <c r="HB273" s="9"/>
      <c r="HC273" s="9"/>
      <c r="HD273" s="9"/>
      <c r="HE273" s="9"/>
      <c r="HF273" s="9"/>
      <c r="HG273" s="9"/>
      <c r="HH273" s="9"/>
      <c r="HI273" s="9"/>
    </row>
    <row r="274" spans="1:217" s="3" customFormat="1" ht="15.75" customHeight="1">
      <c r="A274" s="8">
        <f>272</f>
        <v>272</v>
      </c>
      <c r="B274" s="8" t="s">
        <v>588</v>
      </c>
      <c r="C274" s="8" t="s">
        <v>580</v>
      </c>
      <c r="D274" s="8" t="s">
        <v>589</v>
      </c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9"/>
      <c r="GD274" s="9"/>
      <c r="GE274" s="9"/>
      <c r="GF274" s="9"/>
      <c r="GG274" s="9"/>
      <c r="GH274" s="9"/>
      <c r="GI274" s="9"/>
      <c r="GJ274" s="9"/>
      <c r="GK274" s="9"/>
      <c r="GL274" s="9"/>
      <c r="GM274" s="9"/>
      <c r="GN274" s="9"/>
      <c r="GO274" s="9"/>
      <c r="GP274" s="9"/>
      <c r="GQ274" s="9"/>
      <c r="GR274" s="9"/>
      <c r="GS274" s="9"/>
      <c r="GT274" s="9"/>
      <c r="GU274" s="9"/>
      <c r="GV274" s="9"/>
      <c r="GW274" s="9"/>
      <c r="GX274" s="9"/>
      <c r="GY274" s="9"/>
      <c r="GZ274" s="9"/>
      <c r="HA274" s="9"/>
      <c r="HB274" s="9"/>
      <c r="HC274" s="9"/>
      <c r="HD274" s="9"/>
      <c r="HE274" s="9"/>
      <c r="HF274" s="9"/>
      <c r="HG274" s="9"/>
      <c r="HH274" s="9"/>
      <c r="HI274" s="9"/>
    </row>
    <row r="275" spans="1:217" s="3" customFormat="1" ht="15.75" customHeight="1">
      <c r="A275" s="8">
        <f>273</f>
        <v>273</v>
      </c>
      <c r="B275" s="8" t="s">
        <v>590</v>
      </c>
      <c r="C275" s="8" t="s">
        <v>580</v>
      </c>
      <c r="D275" s="8" t="s">
        <v>591</v>
      </c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  <c r="GR275" s="9"/>
      <c r="GS275" s="9"/>
      <c r="GT275" s="9"/>
      <c r="GU275" s="9"/>
      <c r="GV275" s="9"/>
      <c r="GW275" s="9"/>
      <c r="GX275" s="9"/>
      <c r="GY275" s="9"/>
      <c r="GZ275" s="9"/>
      <c r="HA275" s="9"/>
      <c r="HB275" s="9"/>
      <c r="HC275" s="9"/>
      <c r="HD275" s="9"/>
      <c r="HE275" s="9"/>
      <c r="HF275" s="9"/>
      <c r="HG275" s="9"/>
      <c r="HH275" s="9"/>
      <c r="HI275" s="9"/>
    </row>
    <row r="276" spans="1:217" s="3" customFormat="1" ht="15.75" customHeight="1">
      <c r="A276" s="8">
        <f>274</f>
        <v>274</v>
      </c>
      <c r="B276" s="8" t="s">
        <v>592</v>
      </c>
      <c r="C276" s="8" t="s">
        <v>580</v>
      </c>
      <c r="D276" s="8" t="s">
        <v>593</v>
      </c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9"/>
      <c r="GC276" s="9"/>
      <c r="GD276" s="9"/>
      <c r="GE276" s="9"/>
      <c r="GF276" s="9"/>
      <c r="GG276" s="9"/>
      <c r="GH276" s="9"/>
      <c r="GI276" s="9"/>
      <c r="GJ276" s="9"/>
      <c r="GK276" s="9"/>
      <c r="GL276" s="9"/>
      <c r="GM276" s="9"/>
      <c r="GN276" s="9"/>
      <c r="GO276" s="9"/>
      <c r="GP276" s="9"/>
      <c r="GQ276" s="9"/>
      <c r="GR276" s="9"/>
      <c r="GS276" s="9"/>
      <c r="GT276" s="9"/>
      <c r="GU276" s="9"/>
      <c r="GV276" s="9"/>
      <c r="GW276" s="9"/>
      <c r="GX276" s="9"/>
      <c r="GY276" s="9"/>
      <c r="GZ276" s="9"/>
      <c r="HA276" s="9"/>
      <c r="HB276" s="9"/>
      <c r="HC276" s="9"/>
      <c r="HD276" s="9"/>
      <c r="HE276" s="9"/>
      <c r="HF276" s="9"/>
      <c r="HG276" s="9"/>
      <c r="HH276" s="9"/>
      <c r="HI276" s="9"/>
    </row>
    <row r="277" spans="1:217" s="3" customFormat="1" ht="15.75" customHeight="1">
      <c r="A277" s="8">
        <f>275</f>
        <v>275</v>
      </c>
      <c r="B277" s="8" t="s">
        <v>594</v>
      </c>
      <c r="C277" s="8" t="s">
        <v>580</v>
      </c>
      <c r="D277" s="8" t="s">
        <v>595</v>
      </c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9"/>
      <c r="GC277" s="9"/>
      <c r="GD277" s="9"/>
      <c r="GE277" s="9"/>
      <c r="GF277" s="9"/>
      <c r="GG277" s="9"/>
      <c r="GH277" s="9"/>
      <c r="GI277" s="9"/>
      <c r="GJ277" s="9"/>
      <c r="GK277" s="9"/>
      <c r="GL277" s="9"/>
      <c r="GM277" s="9"/>
      <c r="GN277" s="9"/>
      <c r="GO277" s="9"/>
      <c r="GP277" s="9"/>
      <c r="GQ277" s="9"/>
      <c r="GR277" s="9"/>
      <c r="GS277" s="9"/>
      <c r="GT277" s="9"/>
      <c r="GU277" s="9"/>
      <c r="GV277" s="9"/>
      <c r="GW277" s="9"/>
      <c r="GX277" s="9"/>
      <c r="GY277" s="9"/>
      <c r="GZ277" s="9"/>
      <c r="HA277" s="9"/>
      <c r="HB277" s="9"/>
      <c r="HC277" s="9"/>
      <c r="HD277" s="9"/>
      <c r="HE277" s="9"/>
      <c r="HF277" s="9"/>
      <c r="HG277" s="9"/>
      <c r="HH277" s="9"/>
      <c r="HI277" s="9"/>
    </row>
    <row r="278" spans="1:217" s="3" customFormat="1" ht="15.75" customHeight="1">
      <c r="A278" s="8">
        <f>276</f>
        <v>276</v>
      </c>
      <c r="B278" s="8" t="s">
        <v>596</v>
      </c>
      <c r="C278" s="8" t="s">
        <v>580</v>
      </c>
      <c r="D278" s="8" t="s">
        <v>597</v>
      </c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  <c r="GB278" s="9"/>
      <c r="GC278" s="9"/>
      <c r="GD278" s="9"/>
      <c r="GE278" s="9"/>
      <c r="GF278" s="9"/>
      <c r="GG278" s="9"/>
      <c r="GH278" s="9"/>
      <c r="GI278" s="9"/>
      <c r="GJ278" s="9"/>
      <c r="GK278" s="9"/>
      <c r="GL278" s="9"/>
      <c r="GM278" s="9"/>
      <c r="GN278" s="9"/>
      <c r="GO278" s="9"/>
      <c r="GP278" s="9"/>
      <c r="GQ278" s="9"/>
      <c r="GR278" s="9"/>
      <c r="GS278" s="9"/>
      <c r="GT278" s="9"/>
      <c r="GU278" s="9"/>
      <c r="GV278" s="9"/>
      <c r="GW278" s="9"/>
      <c r="GX278" s="9"/>
      <c r="GY278" s="9"/>
      <c r="GZ278" s="9"/>
      <c r="HA278" s="9"/>
      <c r="HB278" s="9"/>
      <c r="HC278" s="9"/>
      <c r="HD278" s="9"/>
      <c r="HE278" s="9"/>
      <c r="HF278" s="9"/>
      <c r="HG278" s="9"/>
      <c r="HH278" s="9"/>
      <c r="HI278" s="9"/>
    </row>
    <row r="279" spans="1:217" s="3" customFormat="1" ht="15.75" customHeight="1">
      <c r="A279" s="8">
        <f>277</f>
        <v>277</v>
      </c>
      <c r="B279" s="8" t="s">
        <v>598</v>
      </c>
      <c r="C279" s="8" t="s">
        <v>580</v>
      </c>
      <c r="D279" s="8" t="s">
        <v>599</v>
      </c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  <c r="GR279" s="9"/>
      <c r="GS279" s="9"/>
      <c r="GT279" s="9"/>
      <c r="GU279" s="9"/>
      <c r="GV279" s="9"/>
      <c r="GW279" s="9"/>
      <c r="GX279" s="9"/>
      <c r="GY279" s="9"/>
      <c r="GZ279" s="9"/>
      <c r="HA279" s="9"/>
      <c r="HB279" s="9"/>
      <c r="HC279" s="9"/>
      <c r="HD279" s="9"/>
      <c r="HE279" s="9"/>
      <c r="HF279" s="9"/>
      <c r="HG279" s="9"/>
      <c r="HH279" s="9"/>
      <c r="HI279" s="9"/>
    </row>
    <row r="280" spans="1:217" s="3" customFormat="1" ht="15.75" customHeight="1">
      <c r="A280" s="8">
        <f>278</f>
        <v>278</v>
      </c>
      <c r="B280" s="8" t="s">
        <v>600</v>
      </c>
      <c r="C280" s="8" t="s">
        <v>580</v>
      </c>
      <c r="D280" s="8" t="s">
        <v>601</v>
      </c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  <c r="GR280" s="9"/>
      <c r="GS280" s="9"/>
      <c r="GT280" s="9"/>
      <c r="GU280" s="9"/>
      <c r="GV280" s="9"/>
      <c r="GW280" s="9"/>
      <c r="GX280" s="9"/>
      <c r="GY280" s="9"/>
      <c r="GZ280" s="9"/>
      <c r="HA280" s="9"/>
      <c r="HB280" s="9"/>
      <c r="HC280" s="9"/>
      <c r="HD280" s="9"/>
      <c r="HE280" s="9"/>
      <c r="HF280" s="9"/>
      <c r="HG280" s="9"/>
      <c r="HH280" s="9"/>
      <c r="HI280" s="9"/>
    </row>
    <row r="281" spans="1:217" s="3" customFormat="1" ht="15.75" customHeight="1">
      <c r="A281" s="8">
        <f>279</f>
        <v>279</v>
      </c>
      <c r="B281" s="8" t="s">
        <v>602</v>
      </c>
      <c r="C281" s="8" t="s">
        <v>580</v>
      </c>
      <c r="D281" s="8" t="s">
        <v>603</v>
      </c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  <c r="GB281" s="9"/>
      <c r="GC281" s="9"/>
      <c r="GD281" s="9"/>
      <c r="GE281" s="9"/>
      <c r="GF281" s="9"/>
      <c r="GG281" s="9"/>
      <c r="GH281" s="9"/>
      <c r="GI281" s="9"/>
      <c r="GJ281" s="9"/>
      <c r="GK281" s="9"/>
      <c r="GL281" s="9"/>
      <c r="GM281" s="9"/>
      <c r="GN281" s="9"/>
      <c r="GO281" s="9"/>
      <c r="GP281" s="9"/>
      <c r="GQ281" s="9"/>
      <c r="GR281" s="9"/>
      <c r="GS281" s="9"/>
      <c r="GT281" s="9"/>
      <c r="GU281" s="9"/>
      <c r="GV281" s="9"/>
      <c r="GW281" s="9"/>
      <c r="GX281" s="9"/>
      <c r="GY281" s="9"/>
      <c r="GZ281" s="9"/>
      <c r="HA281" s="9"/>
      <c r="HB281" s="9"/>
      <c r="HC281" s="9"/>
      <c r="HD281" s="9"/>
      <c r="HE281" s="9"/>
      <c r="HF281" s="9"/>
      <c r="HG281" s="9"/>
      <c r="HH281" s="9"/>
      <c r="HI281" s="9"/>
    </row>
    <row r="282" spans="1:217" s="3" customFormat="1" ht="15.75" customHeight="1">
      <c r="A282" s="8">
        <f>280</f>
        <v>280</v>
      </c>
      <c r="B282" s="8" t="s">
        <v>604</v>
      </c>
      <c r="C282" s="8" t="s">
        <v>605</v>
      </c>
      <c r="D282" s="8" t="s">
        <v>606</v>
      </c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9"/>
      <c r="GC282" s="9"/>
      <c r="GD282" s="9"/>
      <c r="GE282" s="9"/>
      <c r="GF282" s="9"/>
      <c r="GG282" s="9"/>
      <c r="GH282" s="9"/>
      <c r="GI282" s="9"/>
      <c r="GJ282" s="9"/>
      <c r="GK282" s="9"/>
      <c r="GL282" s="9"/>
      <c r="GM282" s="9"/>
      <c r="GN282" s="9"/>
      <c r="GO282" s="9"/>
      <c r="GP282" s="9"/>
      <c r="GQ282" s="9"/>
      <c r="GR282" s="9"/>
      <c r="GS282" s="9"/>
      <c r="GT282" s="9"/>
      <c r="GU282" s="9"/>
      <c r="GV282" s="9"/>
      <c r="GW282" s="9"/>
      <c r="GX282" s="9"/>
      <c r="GY282" s="9"/>
      <c r="GZ282" s="9"/>
      <c r="HA282" s="9"/>
      <c r="HB282" s="9"/>
      <c r="HC282" s="9"/>
      <c r="HD282" s="9"/>
      <c r="HE282" s="9"/>
      <c r="HF282" s="9"/>
      <c r="HG282" s="9"/>
      <c r="HH282" s="9"/>
      <c r="HI282" s="9"/>
    </row>
    <row r="283" spans="1:217" s="3" customFormat="1" ht="15.75" customHeight="1">
      <c r="A283" s="8">
        <f>281</f>
        <v>281</v>
      </c>
      <c r="B283" s="8" t="s">
        <v>607</v>
      </c>
      <c r="C283" s="8" t="s">
        <v>605</v>
      </c>
      <c r="D283" s="8" t="s">
        <v>608</v>
      </c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9"/>
      <c r="GC283" s="9"/>
      <c r="GD283" s="9"/>
      <c r="GE283" s="9"/>
      <c r="GF283" s="9"/>
      <c r="GG283" s="9"/>
      <c r="GH283" s="9"/>
      <c r="GI283" s="9"/>
      <c r="GJ283" s="9"/>
      <c r="GK283" s="9"/>
      <c r="GL283" s="9"/>
      <c r="GM283" s="9"/>
      <c r="GN283" s="9"/>
      <c r="GO283" s="9"/>
      <c r="GP283" s="9"/>
      <c r="GQ283" s="9"/>
      <c r="GR283" s="9"/>
      <c r="GS283" s="9"/>
      <c r="GT283" s="9"/>
      <c r="GU283" s="9"/>
      <c r="GV283" s="9"/>
      <c r="GW283" s="9"/>
      <c r="GX283" s="9"/>
      <c r="GY283" s="9"/>
      <c r="GZ283" s="9"/>
      <c r="HA283" s="9"/>
      <c r="HB283" s="9"/>
      <c r="HC283" s="9"/>
      <c r="HD283" s="9"/>
      <c r="HE283" s="9"/>
      <c r="HF283" s="9"/>
      <c r="HG283" s="9"/>
      <c r="HH283" s="9"/>
      <c r="HI283" s="9"/>
    </row>
    <row r="284" spans="1:217" s="3" customFormat="1" ht="15.75" customHeight="1">
      <c r="A284" s="8">
        <f>282</f>
        <v>282</v>
      </c>
      <c r="B284" s="8" t="s">
        <v>609</v>
      </c>
      <c r="C284" s="8" t="s">
        <v>605</v>
      </c>
      <c r="D284" s="8" t="s">
        <v>610</v>
      </c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9"/>
      <c r="GB284" s="9"/>
      <c r="GC284" s="9"/>
      <c r="GD284" s="9"/>
      <c r="GE284" s="9"/>
      <c r="GF284" s="9"/>
      <c r="GG284" s="9"/>
      <c r="GH284" s="9"/>
      <c r="GI284" s="9"/>
      <c r="GJ284" s="9"/>
      <c r="GK284" s="9"/>
      <c r="GL284" s="9"/>
      <c r="GM284" s="9"/>
      <c r="GN284" s="9"/>
      <c r="GO284" s="9"/>
      <c r="GP284" s="9"/>
      <c r="GQ284" s="9"/>
      <c r="GR284" s="9"/>
      <c r="GS284" s="9"/>
      <c r="GT284" s="9"/>
      <c r="GU284" s="9"/>
      <c r="GV284" s="9"/>
      <c r="GW284" s="9"/>
      <c r="GX284" s="9"/>
      <c r="GY284" s="9"/>
      <c r="GZ284" s="9"/>
      <c r="HA284" s="9"/>
      <c r="HB284" s="9"/>
      <c r="HC284" s="9"/>
      <c r="HD284" s="9"/>
      <c r="HE284" s="9"/>
      <c r="HF284" s="9"/>
      <c r="HG284" s="9"/>
      <c r="HH284" s="9"/>
      <c r="HI284" s="9"/>
    </row>
    <row r="285" spans="1:217" s="3" customFormat="1" ht="15.75" customHeight="1">
      <c r="A285" s="8">
        <f>283</f>
        <v>283</v>
      </c>
      <c r="B285" s="8" t="s">
        <v>611</v>
      </c>
      <c r="C285" s="8" t="s">
        <v>605</v>
      </c>
      <c r="D285" s="8" t="s">
        <v>612</v>
      </c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9"/>
      <c r="GC285" s="9"/>
      <c r="GD285" s="9"/>
      <c r="GE285" s="9"/>
      <c r="GF285" s="9"/>
      <c r="GG285" s="9"/>
      <c r="GH285" s="9"/>
      <c r="GI285" s="9"/>
      <c r="GJ285" s="9"/>
      <c r="GK285" s="9"/>
      <c r="GL285" s="9"/>
      <c r="GM285" s="9"/>
      <c r="GN285" s="9"/>
      <c r="GO285" s="9"/>
      <c r="GP285" s="9"/>
      <c r="GQ285" s="9"/>
      <c r="GR285" s="9"/>
      <c r="GS285" s="9"/>
      <c r="GT285" s="9"/>
      <c r="GU285" s="9"/>
      <c r="GV285" s="9"/>
      <c r="GW285" s="9"/>
      <c r="GX285" s="9"/>
      <c r="GY285" s="9"/>
      <c r="GZ285" s="9"/>
      <c r="HA285" s="9"/>
      <c r="HB285" s="9"/>
      <c r="HC285" s="9"/>
      <c r="HD285" s="9"/>
      <c r="HE285" s="9"/>
      <c r="HF285" s="9"/>
      <c r="HG285" s="9"/>
      <c r="HH285" s="9"/>
      <c r="HI285" s="9"/>
    </row>
    <row r="286" spans="1:217" s="3" customFormat="1" ht="15.75" customHeight="1">
      <c r="A286" s="8">
        <f>284</f>
        <v>284</v>
      </c>
      <c r="B286" s="8" t="s">
        <v>613</v>
      </c>
      <c r="C286" s="8" t="s">
        <v>605</v>
      </c>
      <c r="D286" s="8" t="s">
        <v>614</v>
      </c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9"/>
      <c r="GC286" s="9"/>
      <c r="GD286" s="9"/>
      <c r="GE286" s="9"/>
      <c r="GF286" s="9"/>
      <c r="GG286" s="9"/>
      <c r="GH286" s="9"/>
      <c r="GI286" s="9"/>
      <c r="GJ286" s="9"/>
      <c r="GK286" s="9"/>
      <c r="GL286" s="9"/>
      <c r="GM286" s="9"/>
      <c r="GN286" s="9"/>
      <c r="GO286" s="9"/>
      <c r="GP286" s="9"/>
      <c r="GQ286" s="9"/>
      <c r="GR286" s="9"/>
      <c r="GS286" s="9"/>
      <c r="GT286" s="9"/>
      <c r="GU286" s="9"/>
      <c r="GV286" s="9"/>
      <c r="GW286" s="9"/>
      <c r="GX286" s="9"/>
      <c r="GY286" s="9"/>
      <c r="GZ286" s="9"/>
      <c r="HA286" s="9"/>
      <c r="HB286" s="9"/>
      <c r="HC286" s="9"/>
      <c r="HD286" s="9"/>
      <c r="HE286" s="9"/>
      <c r="HF286" s="9"/>
      <c r="HG286" s="9"/>
      <c r="HH286" s="9"/>
      <c r="HI286" s="9"/>
    </row>
    <row r="287" spans="1:217" s="3" customFormat="1" ht="15.75" customHeight="1">
      <c r="A287" s="8">
        <f>285</f>
        <v>285</v>
      </c>
      <c r="B287" s="8" t="s">
        <v>615</v>
      </c>
      <c r="C287" s="8" t="s">
        <v>605</v>
      </c>
      <c r="D287" s="8" t="s">
        <v>616</v>
      </c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  <c r="GW287" s="9"/>
      <c r="GX287" s="9"/>
      <c r="GY287" s="9"/>
      <c r="GZ287" s="9"/>
      <c r="HA287" s="9"/>
      <c r="HB287" s="9"/>
      <c r="HC287" s="9"/>
      <c r="HD287" s="9"/>
      <c r="HE287" s="9"/>
      <c r="HF287" s="9"/>
      <c r="HG287" s="9"/>
      <c r="HH287" s="9"/>
      <c r="HI287" s="9"/>
    </row>
    <row r="288" spans="1:217" s="3" customFormat="1" ht="15.75" customHeight="1">
      <c r="A288" s="8">
        <f>286</f>
        <v>286</v>
      </c>
      <c r="B288" s="8" t="s">
        <v>617</v>
      </c>
      <c r="C288" s="8" t="s">
        <v>605</v>
      </c>
      <c r="D288" s="8" t="s">
        <v>618</v>
      </c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9"/>
      <c r="GC288" s="9"/>
      <c r="GD288" s="9"/>
      <c r="GE288" s="9"/>
      <c r="GF288" s="9"/>
      <c r="GG288" s="9"/>
      <c r="GH288" s="9"/>
      <c r="GI288" s="9"/>
      <c r="GJ288" s="9"/>
      <c r="GK288" s="9"/>
      <c r="GL288" s="9"/>
      <c r="GM288" s="9"/>
      <c r="GN288" s="9"/>
      <c r="GO288" s="9"/>
      <c r="GP288" s="9"/>
      <c r="GQ288" s="9"/>
      <c r="GR288" s="9"/>
      <c r="GS288" s="9"/>
      <c r="GT288" s="9"/>
      <c r="GU288" s="9"/>
      <c r="GV288" s="9"/>
      <c r="GW288" s="9"/>
      <c r="GX288" s="9"/>
      <c r="GY288" s="9"/>
      <c r="GZ288" s="9"/>
      <c r="HA288" s="9"/>
      <c r="HB288" s="9"/>
      <c r="HC288" s="9"/>
      <c r="HD288" s="9"/>
      <c r="HE288" s="9"/>
      <c r="HF288" s="9"/>
      <c r="HG288" s="9"/>
      <c r="HH288" s="9"/>
      <c r="HI288" s="9"/>
    </row>
    <row r="289" spans="1:217" s="3" customFormat="1" ht="15.75" customHeight="1">
      <c r="A289" s="8">
        <f>287</f>
        <v>287</v>
      </c>
      <c r="B289" s="8" t="s">
        <v>619</v>
      </c>
      <c r="C289" s="8" t="s">
        <v>605</v>
      </c>
      <c r="D289" s="8" t="s">
        <v>620</v>
      </c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9"/>
      <c r="GC289" s="9"/>
      <c r="GD289" s="9"/>
      <c r="GE289" s="9"/>
      <c r="GF289" s="9"/>
      <c r="GG289" s="9"/>
      <c r="GH289" s="9"/>
      <c r="GI289" s="9"/>
      <c r="GJ289" s="9"/>
      <c r="GK289" s="9"/>
      <c r="GL289" s="9"/>
      <c r="GM289" s="9"/>
      <c r="GN289" s="9"/>
      <c r="GO289" s="9"/>
      <c r="GP289" s="9"/>
      <c r="GQ289" s="9"/>
      <c r="GR289" s="9"/>
      <c r="GS289" s="9"/>
      <c r="GT289" s="9"/>
      <c r="GU289" s="9"/>
      <c r="GV289" s="9"/>
      <c r="GW289" s="9"/>
      <c r="GX289" s="9"/>
      <c r="GY289" s="9"/>
      <c r="GZ289" s="9"/>
      <c r="HA289" s="9"/>
      <c r="HB289" s="9"/>
      <c r="HC289" s="9"/>
      <c r="HD289" s="9"/>
      <c r="HE289" s="9"/>
      <c r="HF289" s="9"/>
      <c r="HG289" s="9"/>
      <c r="HH289" s="9"/>
      <c r="HI289" s="9"/>
    </row>
    <row r="290" spans="1:217" s="3" customFormat="1" ht="15.75" customHeight="1">
      <c r="A290" s="8">
        <f>288</f>
        <v>288</v>
      </c>
      <c r="B290" s="8" t="s">
        <v>621</v>
      </c>
      <c r="C290" s="8" t="s">
        <v>605</v>
      </c>
      <c r="D290" s="8" t="s">
        <v>622</v>
      </c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9"/>
      <c r="GC290" s="9"/>
      <c r="GD290" s="9"/>
      <c r="GE290" s="9"/>
      <c r="GF290" s="9"/>
      <c r="GG290" s="9"/>
      <c r="GH290" s="9"/>
      <c r="GI290" s="9"/>
      <c r="GJ290" s="9"/>
      <c r="GK290" s="9"/>
      <c r="GL290" s="9"/>
      <c r="GM290" s="9"/>
      <c r="GN290" s="9"/>
      <c r="GO290" s="9"/>
      <c r="GP290" s="9"/>
      <c r="GQ290" s="9"/>
      <c r="GR290" s="9"/>
      <c r="GS290" s="9"/>
      <c r="GT290" s="9"/>
      <c r="GU290" s="9"/>
      <c r="GV290" s="9"/>
      <c r="GW290" s="9"/>
      <c r="GX290" s="9"/>
      <c r="GY290" s="9"/>
      <c r="GZ290" s="9"/>
      <c r="HA290" s="9"/>
      <c r="HB290" s="9"/>
      <c r="HC290" s="9"/>
      <c r="HD290" s="9"/>
      <c r="HE290" s="9"/>
      <c r="HF290" s="9"/>
      <c r="HG290" s="9"/>
      <c r="HH290" s="9"/>
      <c r="HI290" s="9"/>
    </row>
    <row r="291" spans="1:217" s="3" customFormat="1" ht="15.75" customHeight="1">
      <c r="A291" s="8">
        <f>289</f>
        <v>289</v>
      </c>
      <c r="B291" s="8" t="s">
        <v>623</v>
      </c>
      <c r="C291" s="8" t="s">
        <v>605</v>
      </c>
      <c r="D291" s="8" t="s">
        <v>624</v>
      </c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9"/>
      <c r="GZ291" s="9"/>
      <c r="HA291" s="9"/>
      <c r="HB291" s="9"/>
      <c r="HC291" s="9"/>
      <c r="HD291" s="9"/>
      <c r="HE291" s="9"/>
      <c r="HF291" s="9"/>
      <c r="HG291" s="9"/>
      <c r="HH291" s="9"/>
      <c r="HI291" s="9"/>
    </row>
    <row r="292" spans="1:217" s="3" customFormat="1" ht="15.75" customHeight="1">
      <c r="A292" s="8">
        <f>290</f>
        <v>290</v>
      </c>
      <c r="B292" s="8" t="s">
        <v>625</v>
      </c>
      <c r="C292" s="8" t="s">
        <v>605</v>
      </c>
      <c r="D292" s="8" t="s">
        <v>626</v>
      </c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  <c r="GB292" s="9"/>
      <c r="GC292" s="9"/>
      <c r="GD292" s="9"/>
      <c r="GE292" s="9"/>
      <c r="GF292" s="9"/>
      <c r="GG292" s="9"/>
      <c r="GH292" s="9"/>
      <c r="GI292" s="9"/>
      <c r="GJ292" s="9"/>
      <c r="GK292" s="9"/>
      <c r="GL292" s="9"/>
      <c r="GM292" s="9"/>
      <c r="GN292" s="9"/>
      <c r="GO292" s="9"/>
      <c r="GP292" s="9"/>
      <c r="GQ292" s="9"/>
      <c r="GR292" s="9"/>
      <c r="GS292" s="9"/>
      <c r="GT292" s="9"/>
      <c r="GU292" s="9"/>
      <c r="GV292" s="9"/>
      <c r="GW292" s="9"/>
      <c r="GX292" s="9"/>
      <c r="GY292" s="9"/>
      <c r="GZ292" s="9"/>
      <c r="HA292" s="9"/>
      <c r="HB292" s="9"/>
      <c r="HC292" s="9"/>
      <c r="HD292" s="9"/>
      <c r="HE292" s="9"/>
      <c r="HF292" s="9"/>
      <c r="HG292" s="9"/>
      <c r="HH292" s="9"/>
      <c r="HI292" s="9"/>
    </row>
    <row r="293" spans="1:217" s="3" customFormat="1" ht="15.75" customHeight="1">
      <c r="A293" s="8">
        <f>291</f>
        <v>291</v>
      </c>
      <c r="B293" s="8" t="s">
        <v>627</v>
      </c>
      <c r="C293" s="8" t="s">
        <v>628</v>
      </c>
      <c r="D293" s="8" t="s">
        <v>629</v>
      </c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  <c r="GB293" s="9"/>
      <c r="GC293" s="9"/>
      <c r="GD293" s="9"/>
      <c r="GE293" s="9"/>
      <c r="GF293" s="9"/>
      <c r="GG293" s="9"/>
      <c r="GH293" s="9"/>
      <c r="GI293" s="9"/>
      <c r="GJ293" s="9"/>
      <c r="GK293" s="9"/>
      <c r="GL293" s="9"/>
      <c r="GM293" s="9"/>
      <c r="GN293" s="9"/>
      <c r="GO293" s="9"/>
      <c r="GP293" s="9"/>
      <c r="GQ293" s="9"/>
      <c r="GR293" s="9"/>
      <c r="GS293" s="9"/>
      <c r="GT293" s="9"/>
      <c r="GU293" s="9"/>
      <c r="GV293" s="9"/>
      <c r="GW293" s="9"/>
      <c r="GX293" s="9"/>
      <c r="GY293" s="9"/>
      <c r="GZ293" s="9"/>
      <c r="HA293" s="9"/>
      <c r="HB293" s="9"/>
      <c r="HC293" s="9"/>
      <c r="HD293" s="9"/>
      <c r="HE293" s="9"/>
      <c r="HF293" s="9"/>
      <c r="HG293" s="9"/>
      <c r="HH293" s="9"/>
      <c r="HI293" s="9"/>
    </row>
    <row r="294" spans="1:217" s="3" customFormat="1" ht="15.75" customHeight="1">
      <c r="A294" s="8">
        <f>292</f>
        <v>292</v>
      </c>
      <c r="B294" s="8" t="s">
        <v>630</v>
      </c>
      <c r="C294" s="8" t="s">
        <v>628</v>
      </c>
      <c r="D294" s="8" t="s">
        <v>631</v>
      </c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9"/>
      <c r="GZ294" s="9"/>
      <c r="HA294" s="9"/>
      <c r="HB294" s="9"/>
      <c r="HC294" s="9"/>
      <c r="HD294" s="9"/>
      <c r="HE294" s="9"/>
      <c r="HF294" s="9"/>
      <c r="HG294" s="9"/>
      <c r="HH294" s="9"/>
      <c r="HI294" s="9"/>
    </row>
    <row r="295" spans="1:217" s="3" customFormat="1" ht="15.75" customHeight="1">
      <c r="A295" s="8">
        <f>293</f>
        <v>293</v>
      </c>
      <c r="B295" s="8" t="s">
        <v>632</v>
      </c>
      <c r="C295" s="8" t="s">
        <v>628</v>
      </c>
      <c r="D295" s="8" t="s">
        <v>633</v>
      </c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9"/>
      <c r="GC295" s="9"/>
      <c r="GD295" s="9"/>
      <c r="GE295" s="9"/>
      <c r="GF295" s="9"/>
      <c r="GG295" s="9"/>
      <c r="GH295" s="9"/>
      <c r="GI295" s="9"/>
      <c r="GJ295" s="9"/>
      <c r="GK295" s="9"/>
      <c r="GL295" s="9"/>
      <c r="GM295" s="9"/>
      <c r="GN295" s="9"/>
      <c r="GO295" s="9"/>
      <c r="GP295" s="9"/>
      <c r="GQ295" s="9"/>
      <c r="GR295" s="9"/>
      <c r="GS295" s="9"/>
      <c r="GT295" s="9"/>
      <c r="GU295" s="9"/>
      <c r="GV295" s="9"/>
      <c r="GW295" s="9"/>
      <c r="GX295" s="9"/>
      <c r="GY295" s="9"/>
      <c r="GZ295" s="9"/>
      <c r="HA295" s="9"/>
      <c r="HB295" s="9"/>
      <c r="HC295" s="9"/>
      <c r="HD295" s="9"/>
      <c r="HE295" s="9"/>
      <c r="HF295" s="9"/>
      <c r="HG295" s="9"/>
      <c r="HH295" s="9"/>
      <c r="HI295" s="9"/>
    </row>
    <row r="296" spans="1:217" s="3" customFormat="1" ht="15.75" customHeight="1">
      <c r="A296" s="8">
        <f>294</f>
        <v>294</v>
      </c>
      <c r="B296" s="8" t="s">
        <v>634</v>
      </c>
      <c r="C296" s="8" t="s">
        <v>628</v>
      </c>
      <c r="D296" s="8" t="s">
        <v>635</v>
      </c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  <c r="GW296" s="9"/>
      <c r="GX296" s="9"/>
      <c r="GY296" s="9"/>
      <c r="GZ296" s="9"/>
      <c r="HA296" s="9"/>
      <c r="HB296" s="9"/>
      <c r="HC296" s="9"/>
      <c r="HD296" s="9"/>
      <c r="HE296" s="9"/>
      <c r="HF296" s="9"/>
      <c r="HG296" s="9"/>
      <c r="HH296" s="9"/>
      <c r="HI296" s="9"/>
    </row>
    <row r="297" spans="1:217" s="3" customFormat="1" ht="15.75" customHeight="1">
      <c r="A297" s="8">
        <f>295</f>
        <v>295</v>
      </c>
      <c r="B297" s="8" t="s">
        <v>636</v>
      </c>
      <c r="C297" s="8" t="s">
        <v>628</v>
      </c>
      <c r="D297" s="8" t="s">
        <v>637</v>
      </c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  <c r="GB297" s="9"/>
      <c r="GC297" s="9"/>
      <c r="GD297" s="9"/>
      <c r="GE297" s="9"/>
      <c r="GF297" s="9"/>
      <c r="GG297" s="9"/>
      <c r="GH297" s="9"/>
      <c r="GI297" s="9"/>
      <c r="GJ297" s="9"/>
      <c r="GK297" s="9"/>
      <c r="GL297" s="9"/>
      <c r="GM297" s="9"/>
      <c r="GN297" s="9"/>
      <c r="GO297" s="9"/>
      <c r="GP297" s="9"/>
      <c r="GQ297" s="9"/>
      <c r="GR297" s="9"/>
      <c r="GS297" s="9"/>
      <c r="GT297" s="9"/>
      <c r="GU297" s="9"/>
      <c r="GV297" s="9"/>
      <c r="GW297" s="9"/>
      <c r="GX297" s="9"/>
      <c r="GY297" s="9"/>
      <c r="GZ297" s="9"/>
      <c r="HA297" s="9"/>
      <c r="HB297" s="9"/>
      <c r="HC297" s="9"/>
      <c r="HD297" s="9"/>
      <c r="HE297" s="9"/>
      <c r="HF297" s="9"/>
      <c r="HG297" s="9"/>
      <c r="HH297" s="9"/>
      <c r="HI297" s="9"/>
    </row>
    <row r="298" spans="1:217" s="3" customFormat="1" ht="15.75" customHeight="1">
      <c r="A298" s="8">
        <f>296</f>
        <v>296</v>
      </c>
      <c r="B298" s="8" t="s">
        <v>638</v>
      </c>
      <c r="C298" s="8" t="s">
        <v>628</v>
      </c>
      <c r="D298" s="8" t="s">
        <v>639</v>
      </c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  <c r="GR298" s="9"/>
      <c r="GS298" s="9"/>
      <c r="GT298" s="9"/>
      <c r="GU298" s="9"/>
      <c r="GV298" s="9"/>
      <c r="GW298" s="9"/>
      <c r="GX298" s="9"/>
      <c r="GY298" s="9"/>
      <c r="GZ298" s="9"/>
      <c r="HA298" s="9"/>
      <c r="HB298" s="9"/>
      <c r="HC298" s="9"/>
      <c r="HD298" s="9"/>
      <c r="HE298" s="9"/>
      <c r="HF298" s="9"/>
      <c r="HG298" s="9"/>
      <c r="HH298" s="9"/>
      <c r="HI298" s="9"/>
    </row>
    <row r="299" spans="1:217" s="3" customFormat="1" ht="15.75" customHeight="1">
      <c r="A299" s="8">
        <f>297</f>
        <v>297</v>
      </c>
      <c r="B299" s="8" t="s">
        <v>640</v>
      </c>
      <c r="C299" s="8" t="s">
        <v>628</v>
      </c>
      <c r="D299" s="8" t="s">
        <v>641</v>
      </c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9"/>
      <c r="GB299" s="9"/>
      <c r="GC299" s="9"/>
      <c r="GD299" s="9"/>
      <c r="GE299" s="9"/>
      <c r="GF299" s="9"/>
      <c r="GG299" s="9"/>
      <c r="GH299" s="9"/>
      <c r="GI299" s="9"/>
      <c r="GJ299" s="9"/>
      <c r="GK299" s="9"/>
      <c r="GL299" s="9"/>
      <c r="GM299" s="9"/>
      <c r="GN299" s="9"/>
      <c r="GO299" s="9"/>
      <c r="GP299" s="9"/>
      <c r="GQ299" s="9"/>
      <c r="GR299" s="9"/>
      <c r="GS299" s="9"/>
      <c r="GT299" s="9"/>
      <c r="GU299" s="9"/>
      <c r="GV299" s="9"/>
      <c r="GW299" s="9"/>
      <c r="GX299" s="9"/>
      <c r="GY299" s="9"/>
      <c r="GZ299" s="9"/>
      <c r="HA299" s="9"/>
      <c r="HB299" s="9"/>
      <c r="HC299" s="9"/>
      <c r="HD299" s="9"/>
      <c r="HE299" s="9"/>
      <c r="HF299" s="9"/>
      <c r="HG299" s="9"/>
      <c r="HH299" s="9"/>
      <c r="HI299" s="9"/>
    </row>
    <row r="300" spans="1:217" s="3" customFormat="1" ht="15.75" customHeight="1">
      <c r="A300" s="8">
        <f>298</f>
        <v>298</v>
      </c>
      <c r="B300" s="8" t="s">
        <v>642</v>
      </c>
      <c r="C300" s="8" t="s">
        <v>628</v>
      </c>
      <c r="D300" s="8" t="s">
        <v>643</v>
      </c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  <c r="GR300" s="9"/>
      <c r="GS300" s="9"/>
      <c r="GT300" s="9"/>
      <c r="GU300" s="9"/>
      <c r="GV300" s="9"/>
      <c r="GW300" s="9"/>
      <c r="GX300" s="9"/>
      <c r="GY300" s="9"/>
      <c r="GZ300" s="9"/>
      <c r="HA300" s="9"/>
      <c r="HB300" s="9"/>
      <c r="HC300" s="9"/>
      <c r="HD300" s="9"/>
      <c r="HE300" s="9"/>
      <c r="HF300" s="9"/>
      <c r="HG300" s="9"/>
      <c r="HH300" s="9"/>
      <c r="HI300" s="9"/>
    </row>
    <row r="301" spans="1:217" s="3" customFormat="1" ht="15.75" customHeight="1">
      <c r="A301" s="8">
        <f>299</f>
        <v>299</v>
      </c>
      <c r="B301" s="8" t="s">
        <v>644</v>
      </c>
      <c r="C301" s="8" t="s">
        <v>628</v>
      </c>
      <c r="D301" s="8" t="s">
        <v>645</v>
      </c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9"/>
      <c r="GC301" s="9"/>
      <c r="GD301" s="9"/>
      <c r="GE301" s="9"/>
      <c r="GF301" s="9"/>
      <c r="GG301" s="9"/>
      <c r="GH301" s="9"/>
      <c r="GI301" s="9"/>
      <c r="GJ301" s="9"/>
      <c r="GK301" s="9"/>
      <c r="GL301" s="9"/>
      <c r="GM301" s="9"/>
      <c r="GN301" s="9"/>
      <c r="GO301" s="9"/>
      <c r="GP301" s="9"/>
      <c r="GQ301" s="9"/>
      <c r="GR301" s="9"/>
      <c r="GS301" s="9"/>
      <c r="GT301" s="9"/>
      <c r="GU301" s="9"/>
      <c r="GV301" s="9"/>
      <c r="GW301" s="9"/>
      <c r="GX301" s="9"/>
      <c r="GY301" s="9"/>
      <c r="GZ301" s="9"/>
      <c r="HA301" s="9"/>
      <c r="HB301" s="9"/>
      <c r="HC301" s="9"/>
      <c r="HD301" s="9"/>
      <c r="HE301" s="9"/>
      <c r="HF301" s="9"/>
      <c r="HG301" s="9"/>
      <c r="HH301" s="9"/>
      <c r="HI301" s="9"/>
    </row>
    <row r="302" spans="1:217" s="3" customFormat="1" ht="15.75" customHeight="1">
      <c r="A302" s="8">
        <f>300</f>
        <v>300</v>
      </c>
      <c r="B302" s="8" t="s">
        <v>646</v>
      </c>
      <c r="C302" s="8" t="s">
        <v>628</v>
      </c>
      <c r="D302" s="8" t="s">
        <v>647</v>
      </c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9"/>
      <c r="GZ302" s="9"/>
      <c r="HA302" s="9"/>
      <c r="HB302" s="9"/>
      <c r="HC302" s="9"/>
      <c r="HD302" s="9"/>
      <c r="HE302" s="9"/>
      <c r="HF302" s="9"/>
      <c r="HG302" s="9"/>
      <c r="HH302" s="9"/>
      <c r="HI302" s="9"/>
    </row>
    <row r="303" spans="1:217" s="3" customFormat="1" ht="15.75" customHeight="1">
      <c r="A303" s="8">
        <f>301</f>
        <v>301</v>
      </c>
      <c r="B303" s="8" t="s">
        <v>648</v>
      </c>
      <c r="C303" s="8" t="s">
        <v>649</v>
      </c>
      <c r="D303" s="8" t="s">
        <v>650</v>
      </c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  <c r="GR303" s="9"/>
      <c r="GS303" s="9"/>
      <c r="GT303" s="9"/>
      <c r="GU303" s="9"/>
      <c r="GV303" s="9"/>
      <c r="GW303" s="9"/>
      <c r="GX303" s="9"/>
      <c r="GY303" s="9"/>
      <c r="GZ303" s="9"/>
      <c r="HA303" s="9"/>
      <c r="HB303" s="9"/>
      <c r="HC303" s="9"/>
      <c r="HD303" s="9"/>
      <c r="HE303" s="9"/>
      <c r="HF303" s="9"/>
      <c r="HG303" s="9"/>
      <c r="HH303" s="9"/>
      <c r="HI303" s="9"/>
    </row>
    <row r="304" spans="1:217" s="3" customFormat="1" ht="15.75" customHeight="1">
      <c r="A304" s="8">
        <f>302</f>
        <v>302</v>
      </c>
      <c r="B304" s="8" t="s">
        <v>651</v>
      </c>
      <c r="C304" s="8" t="s">
        <v>649</v>
      </c>
      <c r="D304" s="8" t="s">
        <v>652</v>
      </c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9"/>
      <c r="GC304" s="9"/>
      <c r="GD304" s="9"/>
      <c r="GE304" s="9"/>
      <c r="GF304" s="9"/>
      <c r="GG304" s="9"/>
      <c r="GH304" s="9"/>
      <c r="GI304" s="9"/>
      <c r="GJ304" s="9"/>
      <c r="GK304" s="9"/>
      <c r="GL304" s="9"/>
      <c r="GM304" s="9"/>
      <c r="GN304" s="9"/>
      <c r="GO304" s="9"/>
      <c r="GP304" s="9"/>
      <c r="GQ304" s="9"/>
      <c r="GR304" s="9"/>
      <c r="GS304" s="9"/>
      <c r="GT304" s="9"/>
      <c r="GU304" s="9"/>
      <c r="GV304" s="9"/>
      <c r="GW304" s="9"/>
      <c r="GX304" s="9"/>
      <c r="GY304" s="9"/>
      <c r="GZ304" s="9"/>
      <c r="HA304" s="9"/>
      <c r="HB304" s="9"/>
      <c r="HC304" s="9"/>
      <c r="HD304" s="9"/>
      <c r="HE304" s="9"/>
      <c r="HF304" s="9"/>
      <c r="HG304" s="9"/>
      <c r="HH304" s="9"/>
      <c r="HI304" s="9"/>
    </row>
    <row r="305" spans="1:217" s="3" customFormat="1" ht="15.75" customHeight="1">
      <c r="A305" s="8">
        <f>303</f>
        <v>303</v>
      </c>
      <c r="B305" s="8" t="s">
        <v>653</v>
      </c>
      <c r="C305" s="8" t="s">
        <v>649</v>
      </c>
      <c r="D305" s="8" t="s">
        <v>654</v>
      </c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9"/>
      <c r="GC305" s="9"/>
      <c r="GD305" s="9"/>
      <c r="GE305" s="9"/>
      <c r="GF305" s="9"/>
      <c r="GG305" s="9"/>
      <c r="GH305" s="9"/>
      <c r="GI305" s="9"/>
      <c r="GJ305" s="9"/>
      <c r="GK305" s="9"/>
      <c r="GL305" s="9"/>
      <c r="GM305" s="9"/>
      <c r="GN305" s="9"/>
      <c r="GO305" s="9"/>
      <c r="GP305" s="9"/>
      <c r="GQ305" s="9"/>
      <c r="GR305" s="9"/>
      <c r="GS305" s="9"/>
      <c r="GT305" s="9"/>
      <c r="GU305" s="9"/>
      <c r="GV305" s="9"/>
      <c r="GW305" s="9"/>
      <c r="GX305" s="9"/>
      <c r="GY305" s="9"/>
      <c r="GZ305" s="9"/>
      <c r="HA305" s="9"/>
      <c r="HB305" s="9"/>
      <c r="HC305" s="9"/>
      <c r="HD305" s="9"/>
      <c r="HE305" s="9"/>
      <c r="HF305" s="9"/>
      <c r="HG305" s="9"/>
      <c r="HH305" s="9"/>
      <c r="HI305" s="9"/>
    </row>
    <row r="306" spans="1:217" s="3" customFormat="1" ht="15.75" customHeight="1">
      <c r="A306" s="8">
        <f>304</f>
        <v>304</v>
      </c>
      <c r="B306" s="8" t="s">
        <v>655</v>
      </c>
      <c r="C306" s="8" t="s">
        <v>649</v>
      </c>
      <c r="D306" s="8" t="s">
        <v>656</v>
      </c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  <c r="GB306" s="9"/>
      <c r="GC306" s="9"/>
      <c r="GD306" s="9"/>
      <c r="GE306" s="9"/>
      <c r="GF306" s="9"/>
      <c r="GG306" s="9"/>
      <c r="GH306" s="9"/>
      <c r="GI306" s="9"/>
      <c r="GJ306" s="9"/>
      <c r="GK306" s="9"/>
      <c r="GL306" s="9"/>
      <c r="GM306" s="9"/>
      <c r="GN306" s="9"/>
      <c r="GO306" s="9"/>
      <c r="GP306" s="9"/>
      <c r="GQ306" s="9"/>
      <c r="GR306" s="9"/>
      <c r="GS306" s="9"/>
      <c r="GT306" s="9"/>
      <c r="GU306" s="9"/>
      <c r="GV306" s="9"/>
      <c r="GW306" s="9"/>
      <c r="GX306" s="9"/>
      <c r="GY306" s="9"/>
      <c r="GZ306" s="9"/>
      <c r="HA306" s="9"/>
      <c r="HB306" s="9"/>
      <c r="HC306" s="9"/>
      <c r="HD306" s="9"/>
      <c r="HE306" s="9"/>
      <c r="HF306" s="9"/>
      <c r="HG306" s="9"/>
      <c r="HH306" s="9"/>
      <c r="HI306" s="9"/>
    </row>
    <row r="307" spans="1:217" s="3" customFormat="1" ht="15.75" customHeight="1">
      <c r="A307" s="8">
        <f>305</f>
        <v>305</v>
      </c>
      <c r="B307" s="8" t="s">
        <v>657</v>
      </c>
      <c r="C307" s="8" t="s">
        <v>649</v>
      </c>
      <c r="D307" s="8" t="s">
        <v>658</v>
      </c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  <c r="GB307" s="9"/>
      <c r="GC307" s="9"/>
      <c r="GD307" s="9"/>
      <c r="GE307" s="9"/>
      <c r="GF307" s="9"/>
      <c r="GG307" s="9"/>
      <c r="GH307" s="9"/>
      <c r="GI307" s="9"/>
      <c r="GJ307" s="9"/>
      <c r="GK307" s="9"/>
      <c r="GL307" s="9"/>
      <c r="GM307" s="9"/>
      <c r="GN307" s="9"/>
      <c r="GO307" s="9"/>
      <c r="GP307" s="9"/>
      <c r="GQ307" s="9"/>
      <c r="GR307" s="9"/>
      <c r="GS307" s="9"/>
      <c r="GT307" s="9"/>
      <c r="GU307" s="9"/>
      <c r="GV307" s="9"/>
      <c r="GW307" s="9"/>
      <c r="GX307" s="9"/>
      <c r="GY307" s="9"/>
      <c r="GZ307" s="9"/>
      <c r="HA307" s="9"/>
      <c r="HB307" s="9"/>
      <c r="HC307" s="9"/>
      <c r="HD307" s="9"/>
      <c r="HE307" s="9"/>
      <c r="HF307" s="9"/>
      <c r="HG307" s="9"/>
      <c r="HH307" s="9"/>
      <c r="HI307" s="9"/>
    </row>
    <row r="308" spans="1:217" s="3" customFormat="1" ht="15.75" customHeight="1">
      <c r="A308" s="8">
        <f>306</f>
        <v>306</v>
      </c>
      <c r="B308" s="8" t="s">
        <v>659</v>
      </c>
      <c r="C308" s="8" t="s">
        <v>649</v>
      </c>
      <c r="D308" s="8" t="s">
        <v>660</v>
      </c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  <c r="GB308" s="9"/>
      <c r="GC308" s="9"/>
      <c r="GD308" s="9"/>
      <c r="GE308" s="9"/>
      <c r="GF308" s="9"/>
      <c r="GG308" s="9"/>
      <c r="GH308" s="9"/>
      <c r="GI308" s="9"/>
      <c r="GJ308" s="9"/>
      <c r="GK308" s="9"/>
      <c r="GL308" s="9"/>
      <c r="GM308" s="9"/>
      <c r="GN308" s="9"/>
      <c r="GO308" s="9"/>
      <c r="GP308" s="9"/>
      <c r="GQ308" s="9"/>
      <c r="GR308" s="9"/>
      <c r="GS308" s="9"/>
      <c r="GT308" s="9"/>
      <c r="GU308" s="9"/>
      <c r="GV308" s="9"/>
      <c r="GW308" s="9"/>
      <c r="GX308" s="9"/>
      <c r="GY308" s="9"/>
      <c r="GZ308" s="9"/>
      <c r="HA308" s="9"/>
      <c r="HB308" s="9"/>
      <c r="HC308" s="9"/>
      <c r="HD308" s="9"/>
      <c r="HE308" s="9"/>
      <c r="HF308" s="9"/>
      <c r="HG308" s="9"/>
      <c r="HH308" s="9"/>
      <c r="HI308" s="9"/>
    </row>
    <row r="309" spans="1:217" s="3" customFormat="1" ht="15.75" customHeight="1">
      <c r="A309" s="8">
        <f>307</f>
        <v>307</v>
      </c>
      <c r="B309" s="8" t="s">
        <v>661</v>
      </c>
      <c r="C309" s="8" t="s">
        <v>649</v>
      </c>
      <c r="D309" s="8" t="s">
        <v>662</v>
      </c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  <c r="GB309" s="9"/>
      <c r="GC309" s="9"/>
      <c r="GD309" s="9"/>
      <c r="GE309" s="9"/>
      <c r="GF309" s="9"/>
      <c r="GG309" s="9"/>
      <c r="GH309" s="9"/>
      <c r="GI309" s="9"/>
      <c r="GJ309" s="9"/>
      <c r="GK309" s="9"/>
      <c r="GL309" s="9"/>
      <c r="GM309" s="9"/>
      <c r="GN309" s="9"/>
      <c r="GO309" s="9"/>
      <c r="GP309" s="9"/>
      <c r="GQ309" s="9"/>
      <c r="GR309" s="9"/>
      <c r="GS309" s="9"/>
      <c r="GT309" s="9"/>
      <c r="GU309" s="9"/>
      <c r="GV309" s="9"/>
      <c r="GW309" s="9"/>
      <c r="GX309" s="9"/>
      <c r="GY309" s="9"/>
      <c r="GZ309" s="9"/>
      <c r="HA309" s="9"/>
      <c r="HB309" s="9"/>
      <c r="HC309" s="9"/>
      <c r="HD309" s="9"/>
      <c r="HE309" s="9"/>
      <c r="HF309" s="9"/>
      <c r="HG309" s="9"/>
      <c r="HH309" s="9"/>
      <c r="HI309" s="9"/>
    </row>
    <row r="310" spans="1:217" s="3" customFormat="1" ht="15.75" customHeight="1">
      <c r="A310" s="8">
        <f>308</f>
        <v>308</v>
      </c>
      <c r="B310" s="8" t="s">
        <v>663</v>
      </c>
      <c r="C310" s="8" t="s">
        <v>649</v>
      </c>
      <c r="D310" s="8" t="s">
        <v>664</v>
      </c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  <c r="GB310" s="9"/>
      <c r="GC310" s="9"/>
      <c r="GD310" s="9"/>
      <c r="GE310" s="9"/>
      <c r="GF310" s="9"/>
      <c r="GG310" s="9"/>
      <c r="GH310" s="9"/>
      <c r="GI310" s="9"/>
      <c r="GJ310" s="9"/>
      <c r="GK310" s="9"/>
      <c r="GL310" s="9"/>
      <c r="GM310" s="9"/>
      <c r="GN310" s="9"/>
      <c r="GO310" s="9"/>
      <c r="GP310" s="9"/>
      <c r="GQ310" s="9"/>
      <c r="GR310" s="9"/>
      <c r="GS310" s="9"/>
      <c r="GT310" s="9"/>
      <c r="GU310" s="9"/>
      <c r="GV310" s="9"/>
      <c r="GW310" s="9"/>
      <c r="GX310" s="9"/>
      <c r="GY310" s="9"/>
      <c r="GZ310" s="9"/>
      <c r="HA310" s="9"/>
      <c r="HB310" s="9"/>
      <c r="HC310" s="9"/>
      <c r="HD310" s="9"/>
      <c r="HE310" s="9"/>
      <c r="HF310" s="9"/>
      <c r="HG310" s="9"/>
      <c r="HH310" s="9"/>
      <c r="HI310" s="9"/>
    </row>
    <row r="311" spans="1:217" s="3" customFormat="1" ht="15.75" customHeight="1">
      <c r="A311" s="8">
        <f>309</f>
        <v>309</v>
      </c>
      <c r="B311" s="8" t="s">
        <v>665</v>
      </c>
      <c r="C311" s="8" t="s">
        <v>649</v>
      </c>
      <c r="D311" s="8" t="s">
        <v>666</v>
      </c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  <c r="GB311" s="9"/>
      <c r="GC311" s="9"/>
      <c r="GD311" s="9"/>
      <c r="GE311" s="9"/>
      <c r="GF311" s="9"/>
      <c r="GG311" s="9"/>
      <c r="GH311" s="9"/>
      <c r="GI311" s="9"/>
      <c r="GJ311" s="9"/>
      <c r="GK311" s="9"/>
      <c r="GL311" s="9"/>
      <c r="GM311" s="9"/>
      <c r="GN311" s="9"/>
      <c r="GO311" s="9"/>
      <c r="GP311" s="9"/>
      <c r="GQ311" s="9"/>
      <c r="GR311" s="9"/>
      <c r="GS311" s="9"/>
      <c r="GT311" s="9"/>
      <c r="GU311" s="9"/>
      <c r="GV311" s="9"/>
      <c r="GW311" s="9"/>
      <c r="GX311" s="9"/>
      <c r="GY311" s="9"/>
      <c r="GZ311" s="9"/>
      <c r="HA311" s="9"/>
      <c r="HB311" s="9"/>
      <c r="HC311" s="9"/>
      <c r="HD311" s="9"/>
      <c r="HE311" s="9"/>
      <c r="HF311" s="9"/>
      <c r="HG311" s="9"/>
      <c r="HH311" s="9"/>
      <c r="HI311" s="9"/>
    </row>
    <row r="312" spans="1:217" s="3" customFormat="1" ht="15.75" customHeight="1">
      <c r="A312" s="8">
        <f>310</f>
        <v>310</v>
      </c>
      <c r="B312" s="8" t="s">
        <v>667</v>
      </c>
      <c r="C312" s="8" t="s">
        <v>649</v>
      </c>
      <c r="D312" s="8" t="s">
        <v>668</v>
      </c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  <c r="GB312" s="9"/>
      <c r="GC312" s="9"/>
      <c r="GD312" s="9"/>
      <c r="GE312" s="9"/>
      <c r="GF312" s="9"/>
      <c r="GG312" s="9"/>
      <c r="GH312" s="9"/>
      <c r="GI312" s="9"/>
      <c r="GJ312" s="9"/>
      <c r="GK312" s="9"/>
      <c r="GL312" s="9"/>
      <c r="GM312" s="9"/>
      <c r="GN312" s="9"/>
      <c r="GO312" s="9"/>
      <c r="GP312" s="9"/>
      <c r="GQ312" s="9"/>
      <c r="GR312" s="9"/>
      <c r="GS312" s="9"/>
      <c r="GT312" s="9"/>
      <c r="GU312" s="9"/>
      <c r="GV312" s="9"/>
      <c r="GW312" s="9"/>
      <c r="GX312" s="9"/>
      <c r="GY312" s="9"/>
      <c r="GZ312" s="9"/>
      <c r="HA312" s="9"/>
      <c r="HB312" s="9"/>
      <c r="HC312" s="9"/>
      <c r="HD312" s="9"/>
      <c r="HE312" s="9"/>
      <c r="HF312" s="9"/>
      <c r="HG312" s="9"/>
      <c r="HH312" s="9"/>
      <c r="HI312" s="9"/>
    </row>
    <row r="313" spans="1:217" s="3" customFormat="1" ht="15.75" customHeight="1">
      <c r="A313" s="8">
        <f>311</f>
        <v>311</v>
      </c>
      <c r="B313" s="8" t="s">
        <v>669</v>
      </c>
      <c r="C313" s="8" t="s">
        <v>649</v>
      </c>
      <c r="D313" s="8" t="s">
        <v>670</v>
      </c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  <c r="GB313" s="9"/>
      <c r="GC313" s="9"/>
      <c r="GD313" s="9"/>
      <c r="GE313" s="9"/>
      <c r="GF313" s="9"/>
      <c r="GG313" s="9"/>
      <c r="GH313" s="9"/>
      <c r="GI313" s="9"/>
      <c r="GJ313" s="9"/>
      <c r="GK313" s="9"/>
      <c r="GL313" s="9"/>
      <c r="GM313" s="9"/>
      <c r="GN313" s="9"/>
      <c r="GO313" s="9"/>
      <c r="GP313" s="9"/>
      <c r="GQ313" s="9"/>
      <c r="GR313" s="9"/>
      <c r="GS313" s="9"/>
      <c r="GT313" s="9"/>
      <c r="GU313" s="9"/>
      <c r="GV313" s="9"/>
      <c r="GW313" s="9"/>
      <c r="GX313" s="9"/>
      <c r="GY313" s="9"/>
      <c r="GZ313" s="9"/>
      <c r="HA313" s="9"/>
      <c r="HB313" s="9"/>
      <c r="HC313" s="9"/>
      <c r="HD313" s="9"/>
      <c r="HE313" s="9"/>
      <c r="HF313" s="9"/>
      <c r="HG313" s="9"/>
      <c r="HH313" s="9"/>
      <c r="HI313" s="9"/>
    </row>
    <row r="314" spans="1:217" s="3" customFormat="1" ht="15.75" customHeight="1">
      <c r="A314" s="8">
        <f>312</f>
        <v>312</v>
      </c>
      <c r="B314" s="8" t="s">
        <v>671</v>
      </c>
      <c r="C314" s="8" t="s">
        <v>672</v>
      </c>
      <c r="D314" s="8" t="s">
        <v>673</v>
      </c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9"/>
      <c r="GB314" s="9"/>
      <c r="GC314" s="9"/>
      <c r="GD314" s="9"/>
      <c r="GE314" s="9"/>
      <c r="GF314" s="9"/>
      <c r="GG314" s="9"/>
      <c r="GH314" s="9"/>
      <c r="GI314" s="9"/>
      <c r="GJ314" s="9"/>
      <c r="GK314" s="9"/>
      <c r="GL314" s="9"/>
      <c r="GM314" s="9"/>
      <c r="GN314" s="9"/>
      <c r="GO314" s="9"/>
      <c r="GP314" s="9"/>
      <c r="GQ314" s="9"/>
      <c r="GR314" s="9"/>
      <c r="GS314" s="9"/>
      <c r="GT314" s="9"/>
      <c r="GU314" s="9"/>
      <c r="GV314" s="9"/>
      <c r="GW314" s="9"/>
      <c r="GX314" s="9"/>
      <c r="GY314" s="9"/>
      <c r="GZ314" s="9"/>
      <c r="HA314" s="9"/>
      <c r="HB314" s="9"/>
      <c r="HC314" s="9"/>
      <c r="HD314" s="9"/>
      <c r="HE314" s="9"/>
      <c r="HF314" s="9"/>
      <c r="HG314" s="9"/>
      <c r="HH314" s="9"/>
      <c r="HI314" s="9"/>
    </row>
    <row r="315" spans="1:217" s="3" customFormat="1" ht="15.75" customHeight="1">
      <c r="A315" s="8">
        <f>313</f>
        <v>313</v>
      </c>
      <c r="B315" s="8" t="s">
        <v>674</v>
      </c>
      <c r="C315" s="8" t="s">
        <v>672</v>
      </c>
      <c r="D315" s="8" t="s">
        <v>675</v>
      </c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9"/>
      <c r="GC315" s="9"/>
      <c r="GD315" s="9"/>
      <c r="GE315" s="9"/>
      <c r="GF315" s="9"/>
      <c r="GG315" s="9"/>
      <c r="GH315" s="9"/>
      <c r="GI315" s="9"/>
      <c r="GJ315" s="9"/>
      <c r="GK315" s="9"/>
      <c r="GL315" s="9"/>
      <c r="GM315" s="9"/>
      <c r="GN315" s="9"/>
      <c r="GO315" s="9"/>
      <c r="GP315" s="9"/>
      <c r="GQ315" s="9"/>
      <c r="GR315" s="9"/>
      <c r="GS315" s="9"/>
      <c r="GT315" s="9"/>
      <c r="GU315" s="9"/>
      <c r="GV315" s="9"/>
      <c r="GW315" s="9"/>
      <c r="GX315" s="9"/>
      <c r="GY315" s="9"/>
      <c r="GZ315" s="9"/>
      <c r="HA315" s="9"/>
      <c r="HB315" s="9"/>
      <c r="HC315" s="9"/>
      <c r="HD315" s="9"/>
      <c r="HE315" s="9"/>
      <c r="HF315" s="9"/>
      <c r="HG315" s="9"/>
      <c r="HH315" s="9"/>
      <c r="HI315" s="9"/>
    </row>
    <row r="316" spans="1:217" s="3" customFormat="1" ht="15.75" customHeight="1">
      <c r="A316" s="8">
        <f>314</f>
        <v>314</v>
      </c>
      <c r="B316" s="8" t="s">
        <v>676</v>
      </c>
      <c r="C316" s="8" t="s">
        <v>672</v>
      </c>
      <c r="D316" s="8" t="s">
        <v>677</v>
      </c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  <c r="GW316" s="9"/>
      <c r="GX316" s="9"/>
      <c r="GY316" s="9"/>
      <c r="GZ316" s="9"/>
      <c r="HA316" s="9"/>
      <c r="HB316" s="9"/>
      <c r="HC316" s="9"/>
      <c r="HD316" s="9"/>
      <c r="HE316" s="9"/>
      <c r="HF316" s="9"/>
      <c r="HG316" s="9"/>
      <c r="HH316" s="9"/>
      <c r="HI316" s="9"/>
    </row>
    <row r="317" spans="1:217" s="3" customFormat="1" ht="15.75" customHeight="1">
      <c r="A317" s="8">
        <f>315</f>
        <v>315</v>
      </c>
      <c r="B317" s="8" t="s">
        <v>678</v>
      </c>
      <c r="C317" s="8" t="s">
        <v>672</v>
      </c>
      <c r="D317" s="8" t="s">
        <v>679</v>
      </c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9"/>
      <c r="GB317" s="9"/>
      <c r="GC317" s="9"/>
      <c r="GD317" s="9"/>
      <c r="GE317" s="9"/>
      <c r="GF317" s="9"/>
      <c r="GG317" s="9"/>
      <c r="GH317" s="9"/>
      <c r="GI317" s="9"/>
      <c r="GJ317" s="9"/>
      <c r="GK317" s="9"/>
      <c r="GL317" s="9"/>
      <c r="GM317" s="9"/>
      <c r="GN317" s="9"/>
      <c r="GO317" s="9"/>
      <c r="GP317" s="9"/>
      <c r="GQ317" s="9"/>
      <c r="GR317" s="9"/>
      <c r="GS317" s="9"/>
      <c r="GT317" s="9"/>
      <c r="GU317" s="9"/>
      <c r="GV317" s="9"/>
      <c r="GW317" s="9"/>
      <c r="GX317" s="9"/>
      <c r="GY317" s="9"/>
      <c r="GZ317" s="9"/>
      <c r="HA317" s="9"/>
      <c r="HB317" s="9"/>
      <c r="HC317" s="9"/>
      <c r="HD317" s="9"/>
      <c r="HE317" s="9"/>
      <c r="HF317" s="9"/>
      <c r="HG317" s="9"/>
      <c r="HH317" s="9"/>
      <c r="HI317" s="9"/>
    </row>
    <row r="318" spans="1:217" s="3" customFormat="1" ht="15.75" customHeight="1">
      <c r="A318" s="8">
        <f>316</f>
        <v>316</v>
      </c>
      <c r="B318" s="8" t="s">
        <v>680</v>
      </c>
      <c r="C318" s="8" t="s">
        <v>672</v>
      </c>
      <c r="D318" s="8" t="s">
        <v>681</v>
      </c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  <c r="GB318" s="9"/>
      <c r="GC318" s="9"/>
      <c r="GD318" s="9"/>
      <c r="GE318" s="9"/>
      <c r="GF318" s="9"/>
      <c r="GG318" s="9"/>
      <c r="GH318" s="9"/>
      <c r="GI318" s="9"/>
      <c r="GJ318" s="9"/>
      <c r="GK318" s="9"/>
      <c r="GL318" s="9"/>
      <c r="GM318" s="9"/>
      <c r="GN318" s="9"/>
      <c r="GO318" s="9"/>
      <c r="GP318" s="9"/>
      <c r="GQ318" s="9"/>
      <c r="GR318" s="9"/>
      <c r="GS318" s="9"/>
      <c r="GT318" s="9"/>
      <c r="GU318" s="9"/>
      <c r="GV318" s="9"/>
      <c r="GW318" s="9"/>
      <c r="GX318" s="9"/>
      <c r="GY318" s="9"/>
      <c r="GZ318" s="9"/>
      <c r="HA318" s="9"/>
      <c r="HB318" s="9"/>
      <c r="HC318" s="9"/>
      <c r="HD318" s="9"/>
      <c r="HE318" s="9"/>
      <c r="HF318" s="9"/>
      <c r="HG318" s="9"/>
      <c r="HH318" s="9"/>
      <c r="HI318" s="9"/>
    </row>
    <row r="319" spans="1:217" s="3" customFormat="1" ht="15.75" customHeight="1">
      <c r="A319" s="8">
        <f>317</f>
        <v>317</v>
      </c>
      <c r="B319" s="8" t="s">
        <v>682</v>
      </c>
      <c r="C319" s="8" t="s">
        <v>672</v>
      </c>
      <c r="D319" s="8" t="s">
        <v>683</v>
      </c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9"/>
      <c r="GB319" s="9"/>
      <c r="GC319" s="9"/>
      <c r="GD319" s="9"/>
      <c r="GE319" s="9"/>
      <c r="GF319" s="9"/>
      <c r="GG319" s="9"/>
      <c r="GH319" s="9"/>
      <c r="GI319" s="9"/>
      <c r="GJ319" s="9"/>
      <c r="GK319" s="9"/>
      <c r="GL319" s="9"/>
      <c r="GM319" s="9"/>
      <c r="GN319" s="9"/>
      <c r="GO319" s="9"/>
      <c r="GP319" s="9"/>
      <c r="GQ319" s="9"/>
      <c r="GR319" s="9"/>
      <c r="GS319" s="9"/>
      <c r="GT319" s="9"/>
      <c r="GU319" s="9"/>
      <c r="GV319" s="9"/>
      <c r="GW319" s="9"/>
      <c r="GX319" s="9"/>
      <c r="GY319" s="9"/>
      <c r="GZ319" s="9"/>
      <c r="HA319" s="9"/>
      <c r="HB319" s="9"/>
      <c r="HC319" s="9"/>
      <c r="HD319" s="9"/>
      <c r="HE319" s="9"/>
      <c r="HF319" s="9"/>
      <c r="HG319" s="9"/>
      <c r="HH319" s="9"/>
      <c r="HI319" s="9"/>
    </row>
    <row r="320" spans="1:217" s="3" customFormat="1" ht="15.75" customHeight="1">
      <c r="A320" s="8">
        <f>318</f>
        <v>318</v>
      </c>
      <c r="B320" s="8" t="s">
        <v>684</v>
      </c>
      <c r="C320" s="8" t="s">
        <v>672</v>
      </c>
      <c r="D320" s="8" t="s">
        <v>685</v>
      </c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  <c r="GB320" s="9"/>
      <c r="GC320" s="9"/>
      <c r="GD320" s="9"/>
      <c r="GE320" s="9"/>
      <c r="GF320" s="9"/>
      <c r="GG320" s="9"/>
      <c r="GH320" s="9"/>
      <c r="GI320" s="9"/>
      <c r="GJ320" s="9"/>
      <c r="GK320" s="9"/>
      <c r="GL320" s="9"/>
      <c r="GM320" s="9"/>
      <c r="GN320" s="9"/>
      <c r="GO320" s="9"/>
      <c r="GP320" s="9"/>
      <c r="GQ320" s="9"/>
      <c r="GR320" s="9"/>
      <c r="GS320" s="9"/>
      <c r="GT320" s="9"/>
      <c r="GU320" s="9"/>
      <c r="GV320" s="9"/>
      <c r="GW320" s="9"/>
      <c r="GX320" s="9"/>
      <c r="GY320" s="9"/>
      <c r="GZ320" s="9"/>
      <c r="HA320" s="9"/>
      <c r="HB320" s="9"/>
      <c r="HC320" s="9"/>
      <c r="HD320" s="9"/>
      <c r="HE320" s="9"/>
      <c r="HF320" s="9"/>
      <c r="HG320" s="9"/>
      <c r="HH320" s="9"/>
      <c r="HI320" s="9"/>
    </row>
    <row r="321" spans="1:217" s="3" customFormat="1" ht="15.75" customHeight="1">
      <c r="A321" s="8">
        <f>319</f>
        <v>319</v>
      </c>
      <c r="B321" s="8" t="s">
        <v>686</v>
      </c>
      <c r="C321" s="8" t="s">
        <v>672</v>
      </c>
      <c r="D321" s="8" t="s">
        <v>687</v>
      </c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9"/>
      <c r="GC321" s="9"/>
      <c r="GD321" s="9"/>
      <c r="GE321" s="9"/>
      <c r="GF321" s="9"/>
      <c r="GG321" s="9"/>
      <c r="GH321" s="9"/>
      <c r="GI321" s="9"/>
      <c r="GJ321" s="9"/>
      <c r="GK321" s="9"/>
      <c r="GL321" s="9"/>
      <c r="GM321" s="9"/>
      <c r="GN321" s="9"/>
      <c r="GO321" s="9"/>
      <c r="GP321" s="9"/>
      <c r="GQ321" s="9"/>
      <c r="GR321" s="9"/>
      <c r="GS321" s="9"/>
      <c r="GT321" s="9"/>
      <c r="GU321" s="9"/>
      <c r="GV321" s="9"/>
      <c r="GW321" s="9"/>
      <c r="GX321" s="9"/>
      <c r="GY321" s="9"/>
      <c r="GZ321" s="9"/>
      <c r="HA321" s="9"/>
      <c r="HB321" s="9"/>
      <c r="HC321" s="9"/>
      <c r="HD321" s="9"/>
      <c r="HE321" s="9"/>
      <c r="HF321" s="9"/>
      <c r="HG321" s="9"/>
      <c r="HH321" s="9"/>
      <c r="HI321" s="9"/>
    </row>
    <row r="322" spans="1:217" s="3" customFormat="1" ht="15.75" customHeight="1">
      <c r="A322" s="8">
        <f>320</f>
        <v>320</v>
      </c>
      <c r="B322" s="8" t="s">
        <v>688</v>
      </c>
      <c r="C322" s="8" t="s">
        <v>672</v>
      </c>
      <c r="D322" s="8" t="s">
        <v>689</v>
      </c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  <c r="GA322" s="9"/>
      <c r="GB322" s="9"/>
      <c r="GC322" s="9"/>
      <c r="GD322" s="9"/>
      <c r="GE322" s="9"/>
      <c r="GF322" s="9"/>
      <c r="GG322" s="9"/>
      <c r="GH322" s="9"/>
      <c r="GI322" s="9"/>
      <c r="GJ322" s="9"/>
      <c r="GK322" s="9"/>
      <c r="GL322" s="9"/>
      <c r="GM322" s="9"/>
      <c r="GN322" s="9"/>
      <c r="GO322" s="9"/>
      <c r="GP322" s="9"/>
      <c r="GQ322" s="9"/>
      <c r="GR322" s="9"/>
      <c r="GS322" s="9"/>
      <c r="GT322" s="9"/>
      <c r="GU322" s="9"/>
      <c r="GV322" s="9"/>
      <c r="GW322" s="9"/>
      <c r="GX322" s="9"/>
      <c r="GY322" s="9"/>
      <c r="GZ322" s="9"/>
      <c r="HA322" s="9"/>
      <c r="HB322" s="9"/>
      <c r="HC322" s="9"/>
      <c r="HD322" s="9"/>
      <c r="HE322" s="9"/>
      <c r="HF322" s="9"/>
      <c r="HG322" s="9"/>
      <c r="HH322" s="9"/>
      <c r="HI322" s="9"/>
    </row>
    <row r="323" spans="1:217" s="3" customFormat="1" ht="15.75" customHeight="1">
      <c r="A323" s="8">
        <f>321</f>
        <v>321</v>
      </c>
      <c r="B323" s="8" t="s">
        <v>690</v>
      </c>
      <c r="C323" s="8" t="s">
        <v>672</v>
      </c>
      <c r="D323" s="8" t="s">
        <v>691</v>
      </c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  <c r="GA323" s="9"/>
      <c r="GB323" s="9"/>
      <c r="GC323" s="9"/>
      <c r="GD323" s="9"/>
      <c r="GE323" s="9"/>
      <c r="GF323" s="9"/>
      <c r="GG323" s="9"/>
      <c r="GH323" s="9"/>
      <c r="GI323" s="9"/>
      <c r="GJ323" s="9"/>
      <c r="GK323" s="9"/>
      <c r="GL323" s="9"/>
      <c r="GM323" s="9"/>
      <c r="GN323" s="9"/>
      <c r="GO323" s="9"/>
      <c r="GP323" s="9"/>
      <c r="GQ323" s="9"/>
      <c r="GR323" s="9"/>
      <c r="GS323" s="9"/>
      <c r="GT323" s="9"/>
      <c r="GU323" s="9"/>
      <c r="GV323" s="9"/>
      <c r="GW323" s="9"/>
      <c r="GX323" s="9"/>
      <c r="GY323" s="9"/>
      <c r="GZ323" s="9"/>
      <c r="HA323" s="9"/>
      <c r="HB323" s="9"/>
      <c r="HC323" s="9"/>
      <c r="HD323" s="9"/>
      <c r="HE323" s="9"/>
      <c r="HF323" s="9"/>
      <c r="HG323" s="9"/>
      <c r="HH323" s="9"/>
      <c r="HI323" s="9"/>
    </row>
    <row r="324" spans="1:217" s="3" customFormat="1" ht="15.75" customHeight="1">
      <c r="A324" s="8">
        <f>322</f>
        <v>322</v>
      </c>
      <c r="B324" s="8" t="s">
        <v>692</v>
      </c>
      <c r="C324" s="8" t="s">
        <v>672</v>
      </c>
      <c r="D324" s="8" t="s">
        <v>693</v>
      </c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  <c r="GB324" s="9"/>
      <c r="GC324" s="9"/>
      <c r="GD324" s="9"/>
      <c r="GE324" s="9"/>
      <c r="GF324" s="9"/>
      <c r="GG324" s="9"/>
      <c r="GH324" s="9"/>
      <c r="GI324" s="9"/>
      <c r="GJ324" s="9"/>
      <c r="GK324" s="9"/>
      <c r="GL324" s="9"/>
      <c r="GM324" s="9"/>
      <c r="GN324" s="9"/>
      <c r="GO324" s="9"/>
      <c r="GP324" s="9"/>
      <c r="GQ324" s="9"/>
      <c r="GR324" s="9"/>
      <c r="GS324" s="9"/>
      <c r="GT324" s="9"/>
      <c r="GU324" s="9"/>
      <c r="GV324" s="9"/>
      <c r="GW324" s="9"/>
      <c r="GX324" s="9"/>
      <c r="GY324" s="9"/>
      <c r="GZ324" s="9"/>
      <c r="HA324" s="9"/>
      <c r="HB324" s="9"/>
      <c r="HC324" s="9"/>
      <c r="HD324" s="9"/>
      <c r="HE324" s="9"/>
      <c r="HF324" s="9"/>
      <c r="HG324" s="9"/>
      <c r="HH324" s="9"/>
      <c r="HI324" s="9"/>
    </row>
    <row r="325" spans="1:217" s="3" customFormat="1" ht="15.75" customHeight="1">
      <c r="A325" s="8">
        <f>323</f>
        <v>323</v>
      </c>
      <c r="B325" s="8" t="s">
        <v>694</v>
      </c>
      <c r="C325" s="8" t="s">
        <v>672</v>
      </c>
      <c r="D325" s="8" t="s">
        <v>695</v>
      </c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  <c r="GB325" s="9"/>
      <c r="GC325" s="9"/>
      <c r="GD325" s="9"/>
      <c r="GE325" s="9"/>
      <c r="GF325" s="9"/>
      <c r="GG325" s="9"/>
      <c r="GH325" s="9"/>
      <c r="GI325" s="9"/>
      <c r="GJ325" s="9"/>
      <c r="GK325" s="9"/>
      <c r="GL325" s="9"/>
      <c r="GM325" s="9"/>
      <c r="GN325" s="9"/>
      <c r="GO325" s="9"/>
      <c r="GP325" s="9"/>
      <c r="GQ325" s="9"/>
      <c r="GR325" s="9"/>
      <c r="GS325" s="9"/>
      <c r="GT325" s="9"/>
      <c r="GU325" s="9"/>
      <c r="GV325" s="9"/>
      <c r="GW325" s="9"/>
      <c r="GX325" s="9"/>
      <c r="GY325" s="9"/>
      <c r="GZ325" s="9"/>
      <c r="HA325" s="9"/>
      <c r="HB325" s="9"/>
      <c r="HC325" s="9"/>
      <c r="HD325" s="9"/>
      <c r="HE325" s="9"/>
      <c r="HF325" s="9"/>
      <c r="HG325" s="9"/>
      <c r="HH325" s="9"/>
      <c r="HI325" s="9"/>
    </row>
    <row r="326" spans="1:217" s="3" customFormat="1" ht="15.75" customHeight="1">
      <c r="A326" s="8">
        <f>324</f>
        <v>324</v>
      </c>
      <c r="B326" s="8" t="s">
        <v>696</v>
      </c>
      <c r="C326" s="8" t="s">
        <v>697</v>
      </c>
      <c r="D326" s="8" t="s">
        <v>698</v>
      </c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  <c r="GA326" s="9"/>
      <c r="GB326" s="9"/>
      <c r="GC326" s="9"/>
      <c r="GD326" s="9"/>
      <c r="GE326" s="9"/>
      <c r="GF326" s="9"/>
      <c r="GG326" s="9"/>
      <c r="GH326" s="9"/>
      <c r="GI326" s="9"/>
      <c r="GJ326" s="9"/>
      <c r="GK326" s="9"/>
      <c r="GL326" s="9"/>
      <c r="GM326" s="9"/>
      <c r="GN326" s="9"/>
      <c r="GO326" s="9"/>
      <c r="GP326" s="9"/>
      <c r="GQ326" s="9"/>
      <c r="GR326" s="9"/>
      <c r="GS326" s="9"/>
      <c r="GT326" s="9"/>
      <c r="GU326" s="9"/>
      <c r="GV326" s="9"/>
      <c r="GW326" s="9"/>
      <c r="GX326" s="9"/>
      <c r="GY326" s="9"/>
      <c r="GZ326" s="9"/>
      <c r="HA326" s="9"/>
      <c r="HB326" s="9"/>
      <c r="HC326" s="9"/>
      <c r="HD326" s="9"/>
      <c r="HE326" s="9"/>
      <c r="HF326" s="9"/>
      <c r="HG326" s="9"/>
      <c r="HH326" s="9"/>
      <c r="HI326" s="9"/>
    </row>
    <row r="327" spans="1:217" s="3" customFormat="1" ht="15.75" customHeight="1">
      <c r="A327" s="8">
        <f>325</f>
        <v>325</v>
      </c>
      <c r="B327" s="8" t="s">
        <v>699</v>
      </c>
      <c r="C327" s="8" t="s">
        <v>697</v>
      </c>
      <c r="D327" s="8" t="s">
        <v>700</v>
      </c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9"/>
      <c r="GB327" s="9"/>
      <c r="GC327" s="9"/>
      <c r="GD327" s="9"/>
      <c r="GE327" s="9"/>
      <c r="GF327" s="9"/>
      <c r="GG327" s="9"/>
      <c r="GH327" s="9"/>
      <c r="GI327" s="9"/>
      <c r="GJ327" s="9"/>
      <c r="GK327" s="9"/>
      <c r="GL327" s="9"/>
      <c r="GM327" s="9"/>
      <c r="GN327" s="9"/>
      <c r="GO327" s="9"/>
      <c r="GP327" s="9"/>
      <c r="GQ327" s="9"/>
      <c r="GR327" s="9"/>
      <c r="GS327" s="9"/>
      <c r="GT327" s="9"/>
      <c r="GU327" s="9"/>
      <c r="GV327" s="9"/>
      <c r="GW327" s="9"/>
      <c r="GX327" s="9"/>
      <c r="GY327" s="9"/>
      <c r="GZ327" s="9"/>
      <c r="HA327" s="9"/>
      <c r="HB327" s="9"/>
      <c r="HC327" s="9"/>
      <c r="HD327" s="9"/>
      <c r="HE327" s="9"/>
      <c r="HF327" s="9"/>
      <c r="HG327" s="9"/>
      <c r="HH327" s="9"/>
      <c r="HI327" s="9"/>
    </row>
    <row r="328" spans="1:217" s="3" customFormat="1" ht="15.75" customHeight="1">
      <c r="A328" s="8">
        <f>326</f>
        <v>326</v>
      </c>
      <c r="B328" s="8" t="s">
        <v>701</v>
      </c>
      <c r="C328" s="8" t="s">
        <v>697</v>
      </c>
      <c r="D328" s="8" t="s">
        <v>702</v>
      </c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  <c r="GB328" s="9"/>
      <c r="GC328" s="9"/>
      <c r="GD328" s="9"/>
      <c r="GE328" s="9"/>
      <c r="GF328" s="9"/>
      <c r="GG328" s="9"/>
      <c r="GH328" s="9"/>
      <c r="GI328" s="9"/>
      <c r="GJ328" s="9"/>
      <c r="GK328" s="9"/>
      <c r="GL328" s="9"/>
      <c r="GM328" s="9"/>
      <c r="GN328" s="9"/>
      <c r="GO328" s="9"/>
      <c r="GP328" s="9"/>
      <c r="GQ328" s="9"/>
      <c r="GR328" s="9"/>
      <c r="GS328" s="9"/>
      <c r="GT328" s="9"/>
      <c r="GU328" s="9"/>
      <c r="GV328" s="9"/>
      <c r="GW328" s="9"/>
      <c r="GX328" s="9"/>
      <c r="GY328" s="9"/>
      <c r="GZ328" s="9"/>
      <c r="HA328" s="9"/>
      <c r="HB328" s="9"/>
      <c r="HC328" s="9"/>
      <c r="HD328" s="9"/>
      <c r="HE328" s="9"/>
      <c r="HF328" s="9"/>
      <c r="HG328" s="9"/>
      <c r="HH328" s="9"/>
      <c r="HI328" s="9"/>
    </row>
    <row r="329" spans="1:217" s="3" customFormat="1" ht="15.75" customHeight="1">
      <c r="A329" s="8">
        <f>327</f>
        <v>327</v>
      </c>
      <c r="B329" s="8" t="s">
        <v>703</v>
      </c>
      <c r="C329" s="8" t="s">
        <v>697</v>
      </c>
      <c r="D329" s="8" t="s">
        <v>704</v>
      </c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  <c r="GB329" s="9"/>
      <c r="GC329" s="9"/>
      <c r="GD329" s="9"/>
      <c r="GE329" s="9"/>
      <c r="GF329" s="9"/>
      <c r="GG329" s="9"/>
      <c r="GH329" s="9"/>
      <c r="GI329" s="9"/>
      <c r="GJ329" s="9"/>
      <c r="GK329" s="9"/>
      <c r="GL329" s="9"/>
      <c r="GM329" s="9"/>
      <c r="GN329" s="9"/>
      <c r="GO329" s="9"/>
      <c r="GP329" s="9"/>
      <c r="GQ329" s="9"/>
      <c r="GR329" s="9"/>
      <c r="GS329" s="9"/>
      <c r="GT329" s="9"/>
      <c r="GU329" s="9"/>
      <c r="GV329" s="9"/>
      <c r="GW329" s="9"/>
      <c r="GX329" s="9"/>
      <c r="GY329" s="9"/>
      <c r="GZ329" s="9"/>
      <c r="HA329" s="9"/>
      <c r="HB329" s="9"/>
      <c r="HC329" s="9"/>
      <c r="HD329" s="9"/>
      <c r="HE329" s="9"/>
      <c r="HF329" s="9"/>
      <c r="HG329" s="9"/>
      <c r="HH329" s="9"/>
      <c r="HI329" s="9"/>
    </row>
    <row r="330" spans="1:217" s="3" customFormat="1" ht="15.75" customHeight="1">
      <c r="A330" s="8">
        <f>328</f>
        <v>328</v>
      </c>
      <c r="B330" s="8" t="s">
        <v>705</v>
      </c>
      <c r="C330" s="8" t="s">
        <v>697</v>
      </c>
      <c r="D330" s="8" t="s">
        <v>706</v>
      </c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  <c r="GB330" s="9"/>
      <c r="GC330" s="9"/>
      <c r="GD330" s="9"/>
      <c r="GE330" s="9"/>
      <c r="GF330" s="9"/>
      <c r="GG330" s="9"/>
      <c r="GH330" s="9"/>
      <c r="GI330" s="9"/>
      <c r="GJ330" s="9"/>
      <c r="GK330" s="9"/>
      <c r="GL330" s="9"/>
      <c r="GM330" s="9"/>
      <c r="GN330" s="9"/>
      <c r="GO330" s="9"/>
      <c r="GP330" s="9"/>
      <c r="GQ330" s="9"/>
      <c r="GR330" s="9"/>
      <c r="GS330" s="9"/>
      <c r="GT330" s="9"/>
      <c r="GU330" s="9"/>
      <c r="GV330" s="9"/>
      <c r="GW330" s="9"/>
      <c r="GX330" s="9"/>
      <c r="GY330" s="9"/>
      <c r="GZ330" s="9"/>
      <c r="HA330" s="9"/>
      <c r="HB330" s="9"/>
      <c r="HC330" s="9"/>
      <c r="HD330" s="9"/>
      <c r="HE330" s="9"/>
      <c r="HF330" s="9"/>
      <c r="HG330" s="9"/>
      <c r="HH330" s="9"/>
      <c r="HI330" s="9"/>
    </row>
    <row r="331" spans="1:217" s="3" customFormat="1" ht="15.75" customHeight="1">
      <c r="A331" s="8">
        <f>329</f>
        <v>329</v>
      </c>
      <c r="B331" s="8" t="s">
        <v>707</v>
      </c>
      <c r="C331" s="8" t="s">
        <v>697</v>
      </c>
      <c r="D331" s="8" t="s">
        <v>708</v>
      </c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  <c r="GB331" s="9"/>
      <c r="GC331" s="9"/>
      <c r="GD331" s="9"/>
      <c r="GE331" s="9"/>
      <c r="GF331" s="9"/>
      <c r="GG331" s="9"/>
      <c r="GH331" s="9"/>
      <c r="GI331" s="9"/>
      <c r="GJ331" s="9"/>
      <c r="GK331" s="9"/>
      <c r="GL331" s="9"/>
      <c r="GM331" s="9"/>
      <c r="GN331" s="9"/>
      <c r="GO331" s="9"/>
      <c r="GP331" s="9"/>
      <c r="GQ331" s="9"/>
      <c r="GR331" s="9"/>
      <c r="GS331" s="9"/>
      <c r="GT331" s="9"/>
      <c r="GU331" s="9"/>
      <c r="GV331" s="9"/>
      <c r="GW331" s="9"/>
      <c r="GX331" s="9"/>
      <c r="GY331" s="9"/>
      <c r="GZ331" s="9"/>
      <c r="HA331" s="9"/>
      <c r="HB331" s="9"/>
      <c r="HC331" s="9"/>
      <c r="HD331" s="9"/>
      <c r="HE331" s="9"/>
      <c r="HF331" s="9"/>
      <c r="HG331" s="9"/>
      <c r="HH331" s="9"/>
      <c r="HI331" s="9"/>
    </row>
    <row r="332" spans="1:217" s="3" customFormat="1" ht="15.75" customHeight="1">
      <c r="A332" s="8">
        <f>330</f>
        <v>330</v>
      </c>
      <c r="B332" s="8" t="s">
        <v>709</v>
      </c>
      <c r="C332" s="8" t="s">
        <v>697</v>
      </c>
      <c r="D332" s="8" t="s">
        <v>710</v>
      </c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9"/>
      <c r="GC332" s="9"/>
      <c r="GD332" s="9"/>
      <c r="GE332" s="9"/>
      <c r="GF332" s="9"/>
      <c r="GG332" s="9"/>
      <c r="GH332" s="9"/>
      <c r="GI332" s="9"/>
      <c r="GJ332" s="9"/>
      <c r="GK332" s="9"/>
      <c r="GL332" s="9"/>
      <c r="GM332" s="9"/>
      <c r="GN332" s="9"/>
      <c r="GO332" s="9"/>
      <c r="GP332" s="9"/>
      <c r="GQ332" s="9"/>
      <c r="GR332" s="9"/>
      <c r="GS332" s="9"/>
      <c r="GT332" s="9"/>
      <c r="GU332" s="9"/>
      <c r="GV332" s="9"/>
      <c r="GW332" s="9"/>
      <c r="GX332" s="9"/>
      <c r="GY332" s="9"/>
      <c r="GZ332" s="9"/>
      <c r="HA332" s="9"/>
      <c r="HB332" s="9"/>
      <c r="HC332" s="9"/>
      <c r="HD332" s="9"/>
      <c r="HE332" s="9"/>
      <c r="HF332" s="9"/>
      <c r="HG332" s="9"/>
      <c r="HH332" s="9"/>
      <c r="HI332" s="9"/>
    </row>
    <row r="333" spans="1:217" s="3" customFormat="1" ht="15.75" customHeight="1">
      <c r="A333" s="8">
        <f>331</f>
        <v>331</v>
      </c>
      <c r="B333" s="8" t="s">
        <v>711</v>
      </c>
      <c r="C333" s="8" t="s">
        <v>697</v>
      </c>
      <c r="D333" s="8" t="s">
        <v>712</v>
      </c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  <c r="GB333" s="9"/>
      <c r="GC333" s="9"/>
      <c r="GD333" s="9"/>
      <c r="GE333" s="9"/>
      <c r="GF333" s="9"/>
      <c r="GG333" s="9"/>
      <c r="GH333" s="9"/>
      <c r="GI333" s="9"/>
      <c r="GJ333" s="9"/>
      <c r="GK333" s="9"/>
      <c r="GL333" s="9"/>
      <c r="GM333" s="9"/>
      <c r="GN333" s="9"/>
      <c r="GO333" s="9"/>
      <c r="GP333" s="9"/>
      <c r="GQ333" s="9"/>
      <c r="GR333" s="9"/>
      <c r="GS333" s="9"/>
      <c r="GT333" s="9"/>
      <c r="GU333" s="9"/>
      <c r="GV333" s="9"/>
      <c r="GW333" s="9"/>
      <c r="GX333" s="9"/>
      <c r="GY333" s="9"/>
      <c r="GZ333" s="9"/>
      <c r="HA333" s="9"/>
      <c r="HB333" s="9"/>
      <c r="HC333" s="9"/>
      <c r="HD333" s="9"/>
      <c r="HE333" s="9"/>
      <c r="HF333" s="9"/>
      <c r="HG333" s="9"/>
      <c r="HH333" s="9"/>
      <c r="HI333" s="9"/>
    </row>
    <row r="334" spans="1:217" s="3" customFormat="1" ht="15.75" customHeight="1">
      <c r="A334" s="8">
        <f>332</f>
        <v>332</v>
      </c>
      <c r="B334" s="8" t="s">
        <v>713</v>
      </c>
      <c r="C334" s="8" t="s">
        <v>697</v>
      </c>
      <c r="D334" s="8" t="s">
        <v>714</v>
      </c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  <c r="GB334" s="9"/>
      <c r="GC334" s="9"/>
      <c r="GD334" s="9"/>
      <c r="GE334" s="9"/>
      <c r="GF334" s="9"/>
      <c r="GG334" s="9"/>
      <c r="GH334" s="9"/>
      <c r="GI334" s="9"/>
      <c r="GJ334" s="9"/>
      <c r="GK334" s="9"/>
      <c r="GL334" s="9"/>
      <c r="GM334" s="9"/>
      <c r="GN334" s="9"/>
      <c r="GO334" s="9"/>
      <c r="GP334" s="9"/>
      <c r="GQ334" s="9"/>
      <c r="GR334" s="9"/>
      <c r="GS334" s="9"/>
      <c r="GT334" s="9"/>
      <c r="GU334" s="9"/>
      <c r="GV334" s="9"/>
      <c r="GW334" s="9"/>
      <c r="GX334" s="9"/>
      <c r="GY334" s="9"/>
      <c r="GZ334" s="9"/>
      <c r="HA334" s="9"/>
      <c r="HB334" s="9"/>
      <c r="HC334" s="9"/>
      <c r="HD334" s="9"/>
      <c r="HE334" s="9"/>
      <c r="HF334" s="9"/>
      <c r="HG334" s="9"/>
      <c r="HH334" s="9"/>
      <c r="HI334" s="9"/>
    </row>
    <row r="335" spans="1:217" s="3" customFormat="1" ht="15.75" customHeight="1">
      <c r="A335" s="8">
        <f>333</f>
        <v>333</v>
      </c>
      <c r="B335" s="8" t="s">
        <v>715</v>
      </c>
      <c r="C335" s="8" t="s">
        <v>697</v>
      </c>
      <c r="D335" s="8" t="s">
        <v>716</v>
      </c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  <c r="GB335" s="9"/>
      <c r="GC335" s="9"/>
      <c r="GD335" s="9"/>
      <c r="GE335" s="9"/>
      <c r="GF335" s="9"/>
      <c r="GG335" s="9"/>
      <c r="GH335" s="9"/>
      <c r="GI335" s="9"/>
      <c r="GJ335" s="9"/>
      <c r="GK335" s="9"/>
      <c r="GL335" s="9"/>
      <c r="GM335" s="9"/>
      <c r="GN335" s="9"/>
      <c r="GO335" s="9"/>
      <c r="GP335" s="9"/>
      <c r="GQ335" s="9"/>
      <c r="GR335" s="9"/>
      <c r="GS335" s="9"/>
      <c r="GT335" s="9"/>
      <c r="GU335" s="9"/>
      <c r="GV335" s="9"/>
      <c r="GW335" s="9"/>
      <c r="GX335" s="9"/>
      <c r="GY335" s="9"/>
      <c r="GZ335" s="9"/>
      <c r="HA335" s="9"/>
      <c r="HB335" s="9"/>
      <c r="HC335" s="9"/>
      <c r="HD335" s="9"/>
      <c r="HE335" s="9"/>
      <c r="HF335" s="9"/>
      <c r="HG335" s="9"/>
      <c r="HH335" s="9"/>
      <c r="HI335" s="9"/>
    </row>
    <row r="336" spans="1:217" s="3" customFormat="1" ht="15.75" customHeight="1">
      <c r="A336" s="8">
        <f>334</f>
        <v>334</v>
      </c>
      <c r="B336" s="8" t="s">
        <v>717</v>
      </c>
      <c r="C336" s="8" t="s">
        <v>697</v>
      </c>
      <c r="D336" s="8" t="s">
        <v>718</v>
      </c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9"/>
      <c r="GC336" s="9"/>
      <c r="GD336" s="9"/>
      <c r="GE336" s="9"/>
      <c r="GF336" s="9"/>
      <c r="GG336" s="9"/>
      <c r="GH336" s="9"/>
      <c r="GI336" s="9"/>
      <c r="GJ336" s="9"/>
      <c r="GK336" s="9"/>
      <c r="GL336" s="9"/>
      <c r="GM336" s="9"/>
      <c r="GN336" s="9"/>
      <c r="GO336" s="9"/>
      <c r="GP336" s="9"/>
      <c r="GQ336" s="9"/>
      <c r="GR336" s="9"/>
      <c r="GS336" s="9"/>
      <c r="GT336" s="9"/>
      <c r="GU336" s="9"/>
      <c r="GV336" s="9"/>
      <c r="GW336" s="9"/>
      <c r="GX336" s="9"/>
      <c r="GY336" s="9"/>
      <c r="GZ336" s="9"/>
      <c r="HA336" s="9"/>
      <c r="HB336" s="9"/>
      <c r="HC336" s="9"/>
      <c r="HD336" s="9"/>
      <c r="HE336" s="9"/>
      <c r="HF336" s="9"/>
      <c r="HG336" s="9"/>
      <c r="HH336" s="9"/>
      <c r="HI336" s="9"/>
    </row>
    <row r="337" spans="1:217" s="3" customFormat="1" ht="15.75" customHeight="1">
      <c r="A337" s="8">
        <f>335</f>
        <v>335</v>
      </c>
      <c r="B337" s="8" t="s">
        <v>719</v>
      </c>
      <c r="C337" s="8" t="s">
        <v>720</v>
      </c>
      <c r="D337" s="8" t="s">
        <v>721</v>
      </c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  <c r="GA337" s="9"/>
      <c r="GB337" s="9"/>
      <c r="GC337" s="9"/>
      <c r="GD337" s="9"/>
      <c r="GE337" s="9"/>
      <c r="GF337" s="9"/>
      <c r="GG337" s="9"/>
      <c r="GH337" s="9"/>
      <c r="GI337" s="9"/>
      <c r="GJ337" s="9"/>
      <c r="GK337" s="9"/>
      <c r="GL337" s="9"/>
      <c r="GM337" s="9"/>
      <c r="GN337" s="9"/>
      <c r="GO337" s="9"/>
      <c r="GP337" s="9"/>
      <c r="GQ337" s="9"/>
      <c r="GR337" s="9"/>
      <c r="GS337" s="9"/>
      <c r="GT337" s="9"/>
      <c r="GU337" s="9"/>
      <c r="GV337" s="9"/>
      <c r="GW337" s="9"/>
      <c r="GX337" s="9"/>
      <c r="GY337" s="9"/>
      <c r="GZ337" s="9"/>
      <c r="HA337" s="9"/>
      <c r="HB337" s="9"/>
      <c r="HC337" s="9"/>
      <c r="HD337" s="9"/>
      <c r="HE337" s="9"/>
      <c r="HF337" s="9"/>
      <c r="HG337" s="9"/>
      <c r="HH337" s="9"/>
      <c r="HI337" s="9"/>
    </row>
    <row r="338" spans="1:217" s="3" customFormat="1" ht="15.75" customHeight="1">
      <c r="A338" s="8">
        <f>336</f>
        <v>336</v>
      </c>
      <c r="B338" s="8" t="s">
        <v>722</v>
      </c>
      <c r="C338" s="8" t="s">
        <v>720</v>
      </c>
      <c r="D338" s="8" t="s">
        <v>723</v>
      </c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  <c r="GA338" s="9"/>
      <c r="GB338" s="9"/>
      <c r="GC338" s="9"/>
      <c r="GD338" s="9"/>
      <c r="GE338" s="9"/>
      <c r="GF338" s="9"/>
      <c r="GG338" s="9"/>
      <c r="GH338" s="9"/>
      <c r="GI338" s="9"/>
      <c r="GJ338" s="9"/>
      <c r="GK338" s="9"/>
      <c r="GL338" s="9"/>
      <c r="GM338" s="9"/>
      <c r="GN338" s="9"/>
      <c r="GO338" s="9"/>
      <c r="GP338" s="9"/>
      <c r="GQ338" s="9"/>
      <c r="GR338" s="9"/>
      <c r="GS338" s="9"/>
      <c r="GT338" s="9"/>
      <c r="GU338" s="9"/>
      <c r="GV338" s="9"/>
      <c r="GW338" s="9"/>
      <c r="GX338" s="9"/>
      <c r="GY338" s="9"/>
      <c r="GZ338" s="9"/>
      <c r="HA338" s="9"/>
      <c r="HB338" s="9"/>
      <c r="HC338" s="9"/>
      <c r="HD338" s="9"/>
      <c r="HE338" s="9"/>
      <c r="HF338" s="9"/>
      <c r="HG338" s="9"/>
      <c r="HH338" s="9"/>
      <c r="HI338" s="9"/>
    </row>
    <row r="339" spans="1:217" s="3" customFormat="1" ht="15.75" customHeight="1">
      <c r="A339" s="8">
        <f>337</f>
        <v>337</v>
      </c>
      <c r="B339" s="8" t="s">
        <v>724</v>
      </c>
      <c r="C339" s="8" t="s">
        <v>720</v>
      </c>
      <c r="D339" s="8" t="s">
        <v>725</v>
      </c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  <c r="GB339" s="9"/>
      <c r="GC339" s="9"/>
      <c r="GD339" s="9"/>
      <c r="GE339" s="9"/>
      <c r="GF339" s="9"/>
      <c r="GG339" s="9"/>
      <c r="GH339" s="9"/>
      <c r="GI339" s="9"/>
      <c r="GJ339" s="9"/>
      <c r="GK339" s="9"/>
      <c r="GL339" s="9"/>
      <c r="GM339" s="9"/>
      <c r="GN339" s="9"/>
      <c r="GO339" s="9"/>
      <c r="GP339" s="9"/>
      <c r="GQ339" s="9"/>
      <c r="GR339" s="9"/>
      <c r="GS339" s="9"/>
      <c r="GT339" s="9"/>
      <c r="GU339" s="9"/>
      <c r="GV339" s="9"/>
      <c r="GW339" s="9"/>
      <c r="GX339" s="9"/>
      <c r="GY339" s="9"/>
      <c r="GZ339" s="9"/>
      <c r="HA339" s="9"/>
      <c r="HB339" s="9"/>
      <c r="HC339" s="9"/>
      <c r="HD339" s="9"/>
      <c r="HE339" s="9"/>
      <c r="HF339" s="9"/>
      <c r="HG339" s="9"/>
      <c r="HH339" s="9"/>
      <c r="HI339" s="9"/>
    </row>
    <row r="340" spans="1:217" s="3" customFormat="1" ht="15.75" customHeight="1">
      <c r="A340" s="8">
        <f>338</f>
        <v>338</v>
      </c>
      <c r="B340" s="8" t="s">
        <v>726</v>
      </c>
      <c r="C340" s="8" t="s">
        <v>720</v>
      </c>
      <c r="D340" s="8" t="s">
        <v>727</v>
      </c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9"/>
      <c r="GA340" s="9"/>
      <c r="GB340" s="9"/>
      <c r="GC340" s="9"/>
      <c r="GD340" s="9"/>
      <c r="GE340" s="9"/>
      <c r="GF340" s="9"/>
      <c r="GG340" s="9"/>
      <c r="GH340" s="9"/>
      <c r="GI340" s="9"/>
      <c r="GJ340" s="9"/>
      <c r="GK340" s="9"/>
      <c r="GL340" s="9"/>
      <c r="GM340" s="9"/>
      <c r="GN340" s="9"/>
      <c r="GO340" s="9"/>
      <c r="GP340" s="9"/>
      <c r="GQ340" s="9"/>
      <c r="GR340" s="9"/>
      <c r="GS340" s="9"/>
      <c r="GT340" s="9"/>
      <c r="GU340" s="9"/>
      <c r="GV340" s="9"/>
      <c r="GW340" s="9"/>
      <c r="GX340" s="9"/>
      <c r="GY340" s="9"/>
      <c r="GZ340" s="9"/>
      <c r="HA340" s="9"/>
      <c r="HB340" s="9"/>
      <c r="HC340" s="9"/>
      <c r="HD340" s="9"/>
      <c r="HE340" s="9"/>
      <c r="HF340" s="9"/>
      <c r="HG340" s="9"/>
      <c r="HH340" s="9"/>
      <c r="HI340" s="9"/>
    </row>
    <row r="341" spans="1:217" s="3" customFormat="1" ht="15.75" customHeight="1">
      <c r="A341" s="8">
        <f>339</f>
        <v>339</v>
      </c>
      <c r="B341" s="8" t="s">
        <v>728</v>
      </c>
      <c r="C341" s="8" t="s">
        <v>720</v>
      </c>
      <c r="D341" s="8" t="s">
        <v>729</v>
      </c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9"/>
      <c r="GB341" s="9"/>
      <c r="GC341" s="9"/>
      <c r="GD341" s="9"/>
      <c r="GE341" s="9"/>
      <c r="GF341" s="9"/>
      <c r="GG341" s="9"/>
      <c r="GH341" s="9"/>
      <c r="GI341" s="9"/>
      <c r="GJ341" s="9"/>
      <c r="GK341" s="9"/>
      <c r="GL341" s="9"/>
      <c r="GM341" s="9"/>
      <c r="GN341" s="9"/>
      <c r="GO341" s="9"/>
      <c r="GP341" s="9"/>
      <c r="GQ341" s="9"/>
      <c r="GR341" s="9"/>
      <c r="GS341" s="9"/>
      <c r="GT341" s="9"/>
      <c r="GU341" s="9"/>
      <c r="GV341" s="9"/>
      <c r="GW341" s="9"/>
      <c r="GX341" s="9"/>
      <c r="GY341" s="9"/>
      <c r="GZ341" s="9"/>
      <c r="HA341" s="9"/>
      <c r="HB341" s="9"/>
      <c r="HC341" s="9"/>
      <c r="HD341" s="9"/>
      <c r="HE341" s="9"/>
      <c r="HF341" s="9"/>
      <c r="HG341" s="9"/>
      <c r="HH341" s="9"/>
      <c r="HI341" s="9"/>
    </row>
    <row r="342" spans="1:217" s="3" customFormat="1" ht="15.75" customHeight="1">
      <c r="A342" s="8">
        <f>340</f>
        <v>340</v>
      </c>
      <c r="B342" s="8" t="s">
        <v>730</v>
      </c>
      <c r="C342" s="8" t="s">
        <v>720</v>
      </c>
      <c r="D342" s="8" t="s">
        <v>731</v>
      </c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  <c r="GA342" s="9"/>
      <c r="GB342" s="9"/>
      <c r="GC342" s="9"/>
      <c r="GD342" s="9"/>
      <c r="GE342" s="9"/>
      <c r="GF342" s="9"/>
      <c r="GG342" s="9"/>
      <c r="GH342" s="9"/>
      <c r="GI342" s="9"/>
      <c r="GJ342" s="9"/>
      <c r="GK342" s="9"/>
      <c r="GL342" s="9"/>
      <c r="GM342" s="9"/>
      <c r="GN342" s="9"/>
      <c r="GO342" s="9"/>
      <c r="GP342" s="9"/>
      <c r="GQ342" s="9"/>
      <c r="GR342" s="9"/>
      <c r="GS342" s="9"/>
      <c r="GT342" s="9"/>
      <c r="GU342" s="9"/>
      <c r="GV342" s="9"/>
      <c r="GW342" s="9"/>
      <c r="GX342" s="9"/>
      <c r="GY342" s="9"/>
      <c r="GZ342" s="9"/>
      <c r="HA342" s="9"/>
      <c r="HB342" s="9"/>
      <c r="HC342" s="9"/>
      <c r="HD342" s="9"/>
      <c r="HE342" s="9"/>
      <c r="HF342" s="9"/>
      <c r="HG342" s="9"/>
      <c r="HH342" s="9"/>
      <c r="HI342" s="9"/>
    </row>
    <row r="343" spans="1:217" s="3" customFormat="1" ht="15.75" customHeight="1">
      <c r="A343" s="8">
        <f>341</f>
        <v>341</v>
      </c>
      <c r="B343" s="8" t="s">
        <v>732</v>
      </c>
      <c r="C343" s="8" t="s">
        <v>720</v>
      </c>
      <c r="D343" s="8" t="s">
        <v>733</v>
      </c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9"/>
      <c r="GA343" s="9"/>
      <c r="GB343" s="9"/>
      <c r="GC343" s="9"/>
      <c r="GD343" s="9"/>
      <c r="GE343" s="9"/>
      <c r="GF343" s="9"/>
      <c r="GG343" s="9"/>
      <c r="GH343" s="9"/>
      <c r="GI343" s="9"/>
      <c r="GJ343" s="9"/>
      <c r="GK343" s="9"/>
      <c r="GL343" s="9"/>
      <c r="GM343" s="9"/>
      <c r="GN343" s="9"/>
      <c r="GO343" s="9"/>
      <c r="GP343" s="9"/>
      <c r="GQ343" s="9"/>
      <c r="GR343" s="9"/>
      <c r="GS343" s="9"/>
      <c r="GT343" s="9"/>
      <c r="GU343" s="9"/>
      <c r="GV343" s="9"/>
      <c r="GW343" s="9"/>
      <c r="GX343" s="9"/>
      <c r="GY343" s="9"/>
      <c r="GZ343" s="9"/>
      <c r="HA343" s="9"/>
      <c r="HB343" s="9"/>
      <c r="HC343" s="9"/>
      <c r="HD343" s="9"/>
      <c r="HE343" s="9"/>
      <c r="HF343" s="9"/>
      <c r="HG343" s="9"/>
      <c r="HH343" s="9"/>
      <c r="HI343" s="9"/>
    </row>
    <row r="344" spans="1:217" s="3" customFormat="1" ht="15.75" customHeight="1">
      <c r="A344" s="8">
        <f>342</f>
        <v>342</v>
      </c>
      <c r="B344" s="8" t="s">
        <v>734</v>
      </c>
      <c r="C344" s="8" t="s">
        <v>720</v>
      </c>
      <c r="D344" s="8" t="s">
        <v>735</v>
      </c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  <c r="GB344" s="9"/>
      <c r="GC344" s="9"/>
      <c r="GD344" s="9"/>
      <c r="GE344" s="9"/>
      <c r="GF344" s="9"/>
      <c r="GG344" s="9"/>
      <c r="GH344" s="9"/>
      <c r="GI344" s="9"/>
      <c r="GJ344" s="9"/>
      <c r="GK344" s="9"/>
      <c r="GL344" s="9"/>
      <c r="GM344" s="9"/>
      <c r="GN344" s="9"/>
      <c r="GO344" s="9"/>
      <c r="GP344" s="9"/>
      <c r="GQ344" s="9"/>
      <c r="GR344" s="9"/>
      <c r="GS344" s="9"/>
      <c r="GT344" s="9"/>
      <c r="GU344" s="9"/>
      <c r="GV344" s="9"/>
      <c r="GW344" s="9"/>
      <c r="GX344" s="9"/>
      <c r="GY344" s="9"/>
      <c r="GZ344" s="9"/>
      <c r="HA344" s="9"/>
      <c r="HB344" s="9"/>
      <c r="HC344" s="9"/>
      <c r="HD344" s="9"/>
      <c r="HE344" s="9"/>
      <c r="HF344" s="9"/>
      <c r="HG344" s="9"/>
      <c r="HH344" s="9"/>
      <c r="HI344" s="9"/>
    </row>
    <row r="345" spans="1:217" s="3" customFormat="1" ht="15.75" customHeight="1">
      <c r="A345" s="8">
        <f>343</f>
        <v>343</v>
      </c>
      <c r="B345" s="8" t="s">
        <v>736</v>
      </c>
      <c r="C345" s="8" t="s">
        <v>720</v>
      </c>
      <c r="D345" s="8" t="s">
        <v>737</v>
      </c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9"/>
      <c r="GA345" s="9"/>
      <c r="GB345" s="9"/>
      <c r="GC345" s="9"/>
      <c r="GD345" s="9"/>
      <c r="GE345" s="9"/>
      <c r="GF345" s="9"/>
      <c r="GG345" s="9"/>
      <c r="GH345" s="9"/>
      <c r="GI345" s="9"/>
      <c r="GJ345" s="9"/>
      <c r="GK345" s="9"/>
      <c r="GL345" s="9"/>
      <c r="GM345" s="9"/>
      <c r="GN345" s="9"/>
      <c r="GO345" s="9"/>
      <c r="GP345" s="9"/>
      <c r="GQ345" s="9"/>
      <c r="GR345" s="9"/>
      <c r="GS345" s="9"/>
      <c r="GT345" s="9"/>
      <c r="GU345" s="9"/>
      <c r="GV345" s="9"/>
      <c r="GW345" s="9"/>
      <c r="GX345" s="9"/>
      <c r="GY345" s="9"/>
      <c r="GZ345" s="9"/>
      <c r="HA345" s="9"/>
      <c r="HB345" s="9"/>
      <c r="HC345" s="9"/>
      <c r="HD345" s="9"/>
      <c r="HE345" s="9"/>
      <c r="HF345" s="9"/>
      <c r="HG345" s="9"/>
      <c r="HH345" s="9"/>
      <c r="HI345" s="9"/>
    </row>
    <row r="346" spans="1:217" s="3" customFormat="1" ht="15.75" customHeight="1">
      <c r="A346" s="8">
        <f>344</f>
        <v>344</v>
      </c>
      <c r="B346" s="8" t="s">
        <v>738</v>
      </c>
      <c r="C346" s="8" t="s">
        <v>720</v>
      </c>
      <c r="D346" s="8" t="s">
        <v>739</v>
      </c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9"/>
      <c r="FZ346" s="9"/>
      <c r="GA346" s="9"/>
      <c r="GB346" s="9"/>
      <c r="GC346" s="9"/>
      <c r="GD346" s="9"/>
      <c r="GE346" s="9"/>
      <c r="GF346" s="9"/>
      <c r="GG346" s="9"/>
      <c r="GH346" s="9"/>
      <c r="GI346" s="9"/>
      <c r="GJ346" s="9"/>
      <c r="GK346" s="9"/>
      <c r="GL346" s="9"/>
      <c r="GM346" s="9"/>
      <c r="GN346" s="9"/>
      <c r="GO346" s="9"/>
      <c r="GP346" s="9"/>
      <c r="GQ346" s="9"/>
      <c r="GR346" s="9"/>
      <c r="GS346" s="9"/>
      <c r="GT346" s="9"/>
      <c r="GU346" s="9"/>
      <c r="GV346" s="9"/>
      <c r="GW346" s="9"/>
      <c r="GX346" s="9"/>
      <c r="GY346" s="9"/>
      <c r="GZ346" s="9"/>
      <c r="HA346" s="9"/>
      <c r="HB346" s="9"/>
      <c r="HC346" s="9"/>
      <c r="HD346" s="9"/>
      <c r="HE346" s="9"/>
      <c r="HF346" s="9"/>
      <c r="HG346" s="9"/>
      <c r="HH346" s="9"/>
      <c r="HI346" s="9"/>
    </row>
    <row r="347" spans="1:217" s="3" customFormat="1" ht="15.75" customHeight="1">
      <c r="A347" s="8">
        <f>345</f>
        <v>345</v>
      </c>
      <c r="B347" s="8" t="s">
        <v>740</v>
      </c>
      <c r="C347" s="8" t="s">
        <v>741</v>
      </c>
      <c r="D347" s="8" t="s">
        <v>742</v>
      </c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9"/>
      <c r="FZ347" s="9"/>
      <c r="GA347" s="9"/>
      <c r="GB347" s="9"/>
      <c r="GC347" s="9"/>
      <c r="GD347" s="9"/>
      <c r="GE347" s="9"/>
      <c r="GF347" s="9"/>
      <c r="GG347" s="9"/>
      <c r="GH347" s="9"/>
      <c r="GI347" s="9"/>
      <c r="GJ347" s="9"/>
      <c r="GK347" s="9"/>
      <c r="GL347" s="9"/>
      <c r="GM347" s="9"/>
      <c r="GN347" s="9"/>
      <c r="GO347" s="9"/>
      <c r="GP347" s="9"/>
      <c r="GQ347" s="9"/>
      <c r="GR347" s="9"/>
      <c r="GS347" s="9"/>
      <c r="GT347" s="9"/>
      <c r="GU347" s="9"/>
      <c r="GV347" s="9"/>
      <c r="GW347" s="9"/>
      <c r="GX347" s="9"/>
      <c r="GY347" s="9"/>
      <c r="GZ347" s="9"/>
      <c r="HA347" s="9"/>
      <c r="HB347" s="9"/>
      <c r="HC347" s="9"/>
      <c r="HD347" s="9"/>
      <c r="HE347" s="9"/>
      <c r="HF347" s="9"/>
      <c r="HG347" s="9"/>
      <c r="HH347" s="9"/>
      <c r="HI347" s="9"/>
    </row>
    <row r="348" spans="1:217" s="3" customFormat="1" ht="15.75" customHeight="1">
      <c r="A348" s="8">
        <f>346</f>
        <v>346</v>
      </c>
      <c r="B348" s="8" t="s">
        <v>743</v>
      </c>
      <c r="C348" s="8" t="s">
        <v>741</v>
      </c>
      <c r="D348" s="8" t="s">
        <v>744</v>
      </c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9"/>
      <c r="GA348" s="9"/>
      <c r="GB348" s="9"/>
      <c r="GC348" s="9"/>
      <c r="GD348" s="9"/>
      <c r="GE348" s="9"/>
      <c r="GF348" s="9"/>
      <c r="GG348" s="9"/>
      <c r="GH348" s="9"/>
      <c r="GI348" s="9"/>
      <c r="GJ348" s="9"/>
      <c r="GK348" s="9"/>
      <c r="GL348" s="9"/>
      <c r="GM348" s="9"/>
      <c r="GN348" s="9"/>
      <c r="GO348" s="9"/>
      <c r="GP348" s="9"/>
      <c r="GQ348" s="9"/>
      <c r="GR348" s="9"/>
      <c r="GS348" s="9"/>
      <c r="GT348" s="9"/>
      <c r="GU348" s="9"/>
      <c r="GV348" s="9"/>
      <c r="GW348" s="9"/>
      <c r="GX348" s="9"/>
      <c r="GY348" s="9"/>
      <c r="GZ348" s="9"/>
      <c r="HA348" s="9"/>
      <c r="HB348" s="9"/>
      <c r="HC348" s="9"/>
      <c r="HD348" s="9"/>
      <c r="HE348" s="9"/>
      <c r="HF348" s="9"/>
      <c r="HG348" s="9"/>
      <c r="HH348" s="9"/>
      <c r="HI348" s="9"/>
    </row>
    <row r="349" spans="1:217" s="3" customFormat="1" ht="15.75" customHeight="1">
      <c r="A349" s="8">
        <f>347</f>
        <v>347</v>
      </c>
      <c r="B349" s="8" t="s">
        <v>745</v>
      </c>
      <c r="C349" s="8" t="s">
        <v>741</v>
      </c>
      <c r="D349" s="8" t="s">
        <v>746</v>
      </c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  <c r="GA349" s="9"/>
      <c r="GB349" s="9"/>
      <c r="GC349" s="9"/>
      <c r="GD349" s="9"/>
      <c r="GE349" s="9"/>
      <c r="GF349" s="9"/>
      <c r="GG349" s="9"/>
      <c r="GH349" s="9"/>
      <c r="GI349" s="9"/>
      <c r="GJ349" s="9"/>
      <c r="GK349" s="9"/>
      <c r="GL349" s="9"/>
      <c r="GM349" s="9"/>
      <c r="GN349" s="9"/>
      <c r="GO349" s="9"/>
      <c r="GP349" s="9"/>
      <c r="GQ349" s="9"/>
      <c r="GR349" s="9"/>
      <c r="GS349" s="9"/>
      <c r="GT349" s="9"/>
      <c r="GU349" s="9"/>
      <c r="GV349" s="9"/>
      <c r="GW349" s="9"/>
      <c r="GX349" s="9"/>
      <c r="GY349" s="9"/>
      <c r="GZ349" s="9"/>
      <c r="HA349" s="9"/>
      <c r="HB349" s="9"/>
      <c r="HC349" s="9"/>
      <c r="HD349" s="9"/>
      <c r="HE349" s="9"/>
      <c r="HF349" s="9"/>
      <c r="HG349" s="9"/>
      <c r="HH349" s="9"/>
      <c r="HI349" s="9"/>
    </row>
    <row r="350" spans="1:217" s="3" customFormat="1" ht="15.75" customHeight="1">
      <c r="A350" s="8">
        <f>348</f>
        <v>348</v>
      </c>
      <c r="B350" s="8" t="s">
        <v>747</v>
      </c>
      <c r="C350" s="8" t="s">
        <v>741</v>
      </c>
      <c r="D350" s="8" t="s">
        <v>748</v>
      </c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9"/>
      <c r="FY350" s="9"/>
      <c r="FZ350" s="9"/>
      <c r="GA350" s="9"/>
      <c r="GB350" s="9"/>
      <c r="GC350" s="9"/>
      <c r="GD350" s="9"/>
      <c r="GE350" s="9"/>
      <c r="GF350" s="9"/>
      <c r="GG350" s="9"/>
      <c r="GH350" s="9"/>
      <c r="GI350" s="9"/>
      <c r="GJ350" s="9"/>
      <c r="GK350" s="9"/>
      <c r="GL350" s="9"/>
      <c r="GM350" s="9"/>
      <c r="GN350" s="9"/>
      <c r="GO350" s="9"/>
      <c r="GP350" s="9"/>
      <c r="GQ350" s="9"/>
      <c r="GR350" s="9"/>
      <c r="GS350" s="9"/>
      <c r="GT350" s="9"/>
      <c r="GU350" s="9"/>
      <c r="GV350" s="9"/>
      <c r="GW350" s="9"/>
      <c r="GX350" s="9"/>
      <c r="GY350" s="9"/>
      <c r="GZ350" s="9"/>
      <c r="HA350" s="9"/>
      <c r="HB350" s="9"/>
      <c r="HC350" s="9"/>
      <c r="HD350" s="9"/>
      <c r="HE350" s="9"/>
      <c r="HF350" s="9"/>
      <c r="HG350" s="9"/>
      <c r="HH350" s="9"/>
      <c r="HI350" s="9"/>
    </row>
    <row r="351" spans="1:217" s="3" customFormat="1" ht="15.75" customHeight="1">
      <c r="A351" s="8">
        <f>349</f>
        <v>349</v>
      </c>
      <c r="B351" s="8" t="s">
        <v>749</v>
      </c>
      <c r="C351" s="8" t="s">
        <v>741</v>
      </c>
      <c r="D351" s="8" t="s">
        <v>750</v>
      </c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9"/>
      <c r="FY351" s="9"/>
      <c r="FZ351" s="9"/>
      <c r="GA351" s="9"/>
      <c r="GB351" s="9"/>
      <c r="GC351" s="9"/>
      <c r="GD351" s="9"/>
      <c r="GE351" s="9"/>
      <c r="GF351" s="9"/>
      <c r="GG351" s="9"/>
      <c r="GH351" s="9"/>
      <c r="GI351" s="9"/>
      <c r="GJ351" s="9"/>
      <c r="GK351" s="9"/>
      <c r="GL351" s="9"/>
      <c r="GM351" s="9"/>
      <c r="GN351" s="9"/>
      <c r="GO351" s="9"/>
      <c r="GP351" s="9"/>
      <c r="GQ351" s="9"/>
      <c r="GR351" s="9"/>
      <c r="GS351" s="9"/>
      <c r="GT351" s="9"/>
      <c r="GU351" s="9"/>
      <c r="GV351" s="9"/>
      <c r="GW351" s="9"/>
      <c r="GX351" s="9"/>
      <c r="GY351" s="9"/>
      <c r="GZ351" s="9"/>
      <c r="HA351" s="9"/>
      <c r="HB351" s="9"/>
      <c r="HC351" s="9"/>
      <c r="HD351" s="9"/>
      <c r="HE351" s="9"/>
      <c r="HF351" s="9"/>
      <c r="HG351" s="9"/>
      <c r="HH351" s="9"/>
      <c r="HI351" s="9"/>
    </row>
    <row r="352" spans="1:217" s="3" customFormat="1" ht="15.75" customHeight="1">
      <c r="A352" s="8">
        <f>350</f>
        <v>350</v>
      </c>
      <c r="B352" s="8" t="s">
        <v>751</v>
      </c>
      <c r="C352" s="8" t="s">
        <v>741</v>
      </c>
      <c r="D352" s="8" t="s">
        <v>752</v>
      </c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9"/>
      <c r="FY352" s="9"/>
      <c r="FZ352" s="9"/>
      <c r="GA352" s="9"/>
      <c r="GB352" s="9"/>
      <c r="GC352" s="9"/>
      <c r="GD352" s="9"/>
      <c r="GE352" s="9"/>
      <c r="GF352" s="9"/>
      <c r="GG352" s="9"/>
      <c r="GH352" s="9"/>
      <c r="GI352" s="9"/>
      <c r="GJ352" s="9"/>
      <c r="GK352" s="9"/>
      <c r="GL352" s="9"/>
      <c r="GM352" s="9"/>
      <c r="GN352" s="9"/>
      <c r="GO352" s="9"/>
      <c r="GP352" s="9"/>
      <c r="GQ352" s="9"/>
      <c r="GR352" s="9"/>
      <c r="GS352" s="9"/>
      <c r="GT352" s="9"/>
      <c r="GU352" s="9"/>
      <c r="GV352" s="9"/>
      <c r="GW352" s="9"/>
      <c r="GX352" s="9"/>
      <c r="GY352" s="9"/>
      <c r="GZ352" s="9"/>
      <c r="HA352" s="9"/>
      <c r="HB352" s="9"/>
      <c r="HC352" s="9"/>
      <c r="HD352" s="9"/>
      <c r="HE352" s="9"/>
      <c r="HF352" s="9"/>
      <c r="HG352" s="9"/>
      <c r="HH352" s="9"/>
      <c r="HI352" s="9"/>
    </row>
    <row r="353" spans="1:217" s="3" customFormat="1" ht="15.75" customHeight="1">
      <c r="A353" s="8">
        <f>351</f>
        <v>351</v>
      </c>
      <c r="B353" s="8" t="s">
        <v>753</v>
      </c>
      <c r="C353" s="8" t="s">
        <v>741</v>
      </c>
      <c r="D353" s="8" t="s">
        <v>754</v>
      </c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  <c r="EV353" s="9"/>
      <c r="EW353" s="9"/>
      <c r="EX353" s="9"/>
      <c r="EY353" s="9"/>
      <c r="EZ353" s="9"/>
      <c r="FA353" s="9"/>
      <c r="FB353" s="9"/>
      <c r="FC353" s="9"/>
      <c r="FD353" s="9"/>
      <c r="FE353" s="9"/>
      <c r="FF353" s="9"/>
      <c r="FG353" s="9"/>
      <c r="FH353" s="9"/>
      <c r="FI353" s="9"/>
      <c r="FJ353" s="9"/>
      <c r="FK353" s="9"/>
      <c r="FL353" s="9"/>
      <c r="FM353" s="9"/>
      <c r="FN353" s="9"/>
      <c r="FO353" s="9"/>
      <c r="FP353" s="9"/>
      <c r="FQ353" s="9"/>
      <c r="FR353" s="9"/>
      <c r="FS353" s="9"/>
      <c r="FT353" s="9"/>
      <c r="FU353" s="9"/>
      <c r="FV353" s="9"/>
      <c r="FW353" s="9"/>
      <c r="FX353" s="9"/>
      <c r="FY353" s="9"/>
      <c r="FZ353" s="9"/>
      <c r="GA353" s="9"/>
      <c r="GB353" s="9"/>
      <c r="GC353" s="9"/>
      <c r="GD353" s="9"/>
      <c r="GE353" s="9"/>
      <c r="GF353" s="9"/>
      <c r="GG353" s="9"/>
      <c r="GH353" s="9"/>
      <c r="GI353" s="9"/>
      <c r="GJ353" s="9"/>
      <c r="GK353" s="9"/>
      <c r="GL353" s="9"/>
      <c r="GM353" s="9"/>
      <c r="GN353" s="9"/>
      <c r="GO353" s="9"/>
      <c r="GP353" s="9"/>
      <c r="GQ353" s="9"/>
      <c r="GR353" s="9"/>
      <c r="GS353" s="9"/>
      <c r="GT353" s="9"/>
      <c r="GU353" s="9"/>
      <c r="GV353" s="9"/>
      <c r="GW353" s="9"/>
      <c r="GX353" s="9"/>
      <c r="GY353" s="9"/>
      <c r="GZ353" s="9"/>
      <c r="HA353" s="9"/>
      <c r="HB353" s="9"/>
      <c r="HC353" s="9"/>
      <c r="HD353" s="9"/>
      <c r="HE353" s="9"/>
      <c r="HF353" s="9"/>
      <c r="HG353" s="9"/>
      <c r="HH353" s="9"/>
      <c r="HI353" s="9"/>
    </row>
    <row r="354" spans="1:217" s="3" customFormat="1" ht="15.75" customHeight="1">
      <c r="A354" s="8">
        <f>352</f>
        <v>352</v>
      </c>
      <c r="B354" s="8" t="s">
        <v>755</v>
      </c>
      <c r="C354" s="8" t="s">
        <v>741</v>
      </c>
      <c r="D354" s="8" t="s">
        <v>756</v>
      </c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  <c r="FH354" s="9"/>
      <c r="FI354" s="9"/>
      <c r="FJ354" s="9"/>
      <c r="FK354" s="9"/>
      <c r="FL354" s="9"/>
      <c r="FM354" s="9"/>
      <c r="FN354" s="9"/>
      <c r="FO354" s="9"/>
      <c r="FP354" s="9"/>
      <c r="FQ354" s="9"/>
      <c r="FR354" s="9"/>
      <c r="FS354" s="9"/>
      <c r="FT354" s="9"/>
      <c r="FU354" s="9"/>
      <c r="FV354" s="9"/>
      <c r="FW354" s="9"/>
      <c r="FX354" s="9"/>
      <c r="FY354" s="9"/>
      <c r="FZ354" s="9"/>
      <c r="GA354" s="9"/>
      <c r="GB354" s="9"/>
      <c r="GC354" s="9"/>
      <c r="GD354" s="9"/>
      <c r="GE354" s="9"/>
      <c r="GF354" s="9"/>
      <c r="GG354" s="9"/>
      <c r="GH354" s="9"/>
      <c r="GI354" s="9"/>
      <c r="GJ354" s="9"/>
      <c r="GK354" s="9"/>
      <c r="GL354" s="9"/>
      <c r="GM354" s="9"/>
      <c r="GN354" s="9"/>
      <c r="GO354" s="9"/>
      <c r="GP354" s="9"/>
      <c r="GQ354" s="9"/>
      <c r="GR354" s="9"/>
      <c r="GS354" s="9"/>
      <c r="GT354" s="9"/>
      <c r="GU354" s="9"/>
      <c r="GV354" s="9"/>
      <c r="GW354" s="9"/>
      <c r="GX354" s="9"/>
      <c r="GY354" s="9"/>
      <c r="GZ354" s="9"/>
      <c r="HA354" s="9"/>
      <c r="HB354" s="9"/>
      <c r="HC354" s="9"/>
      <c r="HD354" s="9"/>
      <c r="HE354" s="9"/>
      <c r="HF354" s="9"/>
      <c r="HG354" s="9"/>
      <c r="HH354" s="9"/>
      <c r="HI354" s="9"/>
    </row>
    <row r="355" spans="1:217" s="3" customFormat="1" ht="15.75" customHeight="1">
      <c r="A355" s="8">
        <f>353</f>
        <v>353</v>
      </c>
      <c r="B355" s="8" t="s">
        <v>757</v>
      </c>
      <c r="C355" s="8" t="s">
        <v>741</v>
      </c>
      <c r="D355" s="8" t="s">
        <v>758</v>
      </c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  <c r="EV355" s="9"/>
      <c r="EW355" s="9"/>
      <c r="EX355" s="9"/>
      <c r="EY355" s="9"/>
      <c r="EZ355" s="9"/>
      <c r="FA355" s="9"/>
      <c r="FB355" s="9"/>
      <c r="FC355" s="9"/>
      <c r="FD355" s="9"/>
      <c r="FE355" s="9"/>
      <c r="FF355" s="9"/>
      <c r="FG355" s="9"/>
      <c r="FH355" s="9"/>
      <c r="FI355" s="9"/>
      <c r="FJ355" s="9"/>
      <c r="FK355" s="9"/>
      <c r="FL355" s="9"/>
      <c r="FM355" s="9"/>
      <c r="FN355" s="9"/>
      <c r="FO355" s="9"/>
      <c r="FP355" s="9"/>
      <c r="FQ355" s="9"/>
      <c r="FR355" s="9"/>
      <c r="FS355" s="9"/>
      <c r="FT355" s="9"/>
      <c r="FU355" s="9"/>
      <c r="FV355" s="9"/>
      <c r="FW355" s="9"/>
      <c r="FX355" s="9"/>
      <c r="FY355" s="9"/>
      <c r="FZ355" s="9"/>
      <c r="GA355" s="9"/>
      <c r="GB355" s="9"/>
      <c r="GC355" s="9"/>
      <c r="GD355" s="9"/>
      <c r="GE355" s="9"/>
      <c r="GF355" s="9"/>
      <c r="GG355" s="9"/>
      <c r="GH355" s="9"/>
      <c r="GI355" s="9"/>
      <c r="GJ355" s="9"/>
      <c r="GK355" s="9"/>
      <c r="GL355" s="9"/>
      <c r="GM355" s="9"/>
      <c r="GN355" s="9"/>
      <c r="GO355" s="9"/>
      <c r="GP355" s="9"/>
      <c r="GQ355" s="9"/>
      <c r="GR355" s="9"/>
      <c r="GS355" s="9"/>
      <c r="GT355" s="9"/>
      <c r="GU355" s="9"/>
      <c r="GV355" s="9"/>
      <c r="GW355" s="9"/>
      <c r="GX355" s="9"/>
      <c r="GY355" s="9"/>
      <c r="GZ355" s="9"/>
      <c r="HA355" s="9"/>
      <c r="HB355" s="9"/>
      <c r="HC355" s="9"/>
      <c r="HD355" s="9"/>
      <c r="HE355" s="9"/>
      <c r="HF355" s="9"/>
      <c r="HG355" s="9"/>
      <c r="HH355" s="9"/>
      <c r="HI355" s="9"/>
    </row>
    <row r="356" spans="1:217" s="3" customFormat="1" ht="15.75" customHeight="1">
      <c r="A356" s="8">
        <f>354</f>
        <v>354</v>
      </c>
      <c r="B356" s="8" t="s">
        <v>759</v>
      </c>
      <c r="C356" s="8" t="s">
        <v>741</v>
      </c>
      <c r="D356" s="8" t="s">
        <v>760</v>
      </c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  <c r="EV356" s="9"/>
      <c r="EW356" s="9"/>
      <c r="EX356" s="9"/>
      <c r="EY356" s="9"/>
      <c r="EZ356" s="9"/>
      <c r="FA356" s="9"/>
      <c r="FB356" s="9"/>
      <c r="FC356" s="9"/>
      <c r="FD356" s="9"/>
      <c r="FE356" s="9"/>
      <c r="FF356" s="9"/>
      <c r="FG356" s="9"/>
      <c r="FH356" s="9"/>
      <c r="FI356" s="9"/>
      <c r="FJ356" s="9"/>
      <c r="FK356" s="9"/>
      <c r="FL356" s="9"/>
      <c r="FM356" s="9"/>
      <c r="FN356" s="9"/>
      <c r="FO356" s="9"/>
      <c r="FP356" s="9"/>
      <c r="FQ356" s="9"/>
      <c r="FR356" s="9"/>
      <c r="FS356" s="9"/>
      <c r="FT356" s="9"/>
      <c r="FU356" s="9"/>
      <c r="FV356" s="9"/>
      <c r="FW356" s="9"/>
      <c r="FX356" s="9"/>
      <c r="FY356" s="9"/>
      <c r="FZ356" s="9"/>
      <c r="GA356" s="9"/>
      <c r="GB356" s="9"/>
      <c r="GC356" s="9"/>
      <c r="GD356" s="9"/>
      <c r="GE356" s="9"/>
      <c r="GF356" s="9"/>
      <c r="GG356" s="9"/>
      <c r="GH356" s="9"/>
      <c r="GI356" s="9"/>
      <c r="GJ356" s="9"/>
      <c r="GK356" s="9"/>
      <c r="GL356" s="9"/>
      <c r="GM356" s="9"/>
      <c r="GN356" s="9"/>
      <c r="GO356" s="9"/>
      <c r="GP356" s="9"/>
      <c r="GQ356" s="9"/>
      <c r="GR356" s="9"/>
      <c r="GS356" s="9"/>
      <c r="GT356" s="9"/>
      <c r="GU356" s="9"/>
      <c r="GV356" s="9"/>
      <c r="GW356" s="9"/>
      <c r="GX356" s="9"/>
      <c r="GY356" s="9"/>
      <c r="GZ356" s="9"/>
      <c r="HA356" s="9"/>
      <c r="HB356" s="9"/>
      <c r="HC356" s="9"/>
      <c r="HD356" s="9"/>
      <c r="HE356" s="9"/>
      <c r="HF356" s="9"/>
      <c r="HG356" s="9"/>
      <c r="HH356" s="9"/>
      <c r="HI356" s="9"/>
    </row>
    <row r="357" spans="1:217" s="3" customFormat="1" ht="15.75" customHeight="1">
      <c r="A357" s="8">
        <f>355</f>
        <v>355</v>
      </c>
      <c r="B357" s="8" t="s">
        <v>761</v>
      </c>
      <c r="C357" s="8" t="s">
        <v>741</v>
      </c>
      <c r="D357" s="8" t="s">
        <v>762</v>
      </c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  <c r="EV357" s="9"/>
      <c r="EW357" s="9"/>
      <c r="EX357" s="9"/>
      <c r="EY357" s="9"/>
      <c r="EZ357" s="9"/>
      <c r="FA357" s="9"/>
      <c r="FB357" s="9"/>
      <c r="FC357" s="9"/>
      <c r="FD357" s="9"/>
      <c r="FE357" s="9"/>
      <c r="FF357" s="9"/>
      <c r="FG357" s="9"/>
      <c r="FH357" s="9"/>
      <c r="FI357" s="9"/>
      <c r="FJ357" s="9"/>
      <c r="FK357" s="9"/>
      <c r="FL357" s="9"/>
      <c r="FM357" s="9"/>
      <c r="FN357" s="9"/>
      <c r="FO357" s="9"/>
      <c r="FP357" s="9"/>
      <c r="FQ357" s="9"/>
      <c r="FR357" s="9"/>
      <c r="FS357" s="9"/>
      <c r="FT357" s="9"/>
      <c r="FU357" s="9"/>
      <c r="FV357" s="9"/>
      <c r="FW357" s="9"/>
      <c r="FX357" s="9"/>
      <c r="FY357" s="9"/>
      <c r="FZ357" s="9"/>
      <c r="GA357" s="9"/>
      <c r="GB357" s="9"/>
      <c r="GC357" s="9"/>
      <c r="GD357" s="9"/>
      <c r="GE357" s="9"/>
      <c r="GF357" s="9"/>
      <c r="GG357" s="9"/>
      <c r="GH357" s="9"/>
      <c r="GI357" s="9"/>
      <c r="GJ357" s="9"/>
      <c r="GK357" s="9"/>
      <c r="GL357" s="9"/>
      <c r="GM357" s="9"/>
      <c r="GN357" s="9"/>
      <c r="GO357" s="9"/>
      <c r="GP357" s="9"/>
      <c r="GQ357" s="9"/>
      <c r="GR357" s="9"/>
      <c r="GS357" s="9"/>
      <c r="GT357" s="9"/>
      <c r="GU357" s="9"/>
      <c r="GV357" s="9"/>
      <c r="GW357" s="9"/>
      <c r="GX357" s="9"/>
      <c r="GY357" s="9"/>
      <c r="GZ357" s="9"/>
      <c r="HA357" s="9"/>
      <c r="HB357" s="9"/>
      <c r="HC357" s="9"/>
      <c r="HD357" s="9"/>
      <c r="HE357" s="9"/>
      <c r="HF357" s="9"/>
      <c r="HG357" s="9"/>
      <c r="HH357" s="9"/>
      <c r="HI357" s="9"/>
    </row>
    <row r="358" spans="1:217" s="3" customFormat="1" ht="15.75" customHeight="1">
      <c r="A358" s="8">
        <f>356</f>
        <v>356</v>
      </c>
      <c r="B358" s="8" t="s">
        <v>763</v>
      </c>
      <c r="C358" s="8" t="s">
        <v>741</v>
      </c>
      <c r="D358" s="8" t="s">
        <v>764</v>
      </c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  <c r="EV358" s="9"/>
      <c r="EW358" s="9"/>
      <c r="EX358" s="9"/>
      <c r="EY358" s="9"/>
      <c r="EZ358" s="9"/>
      <c r="FA358" s="9"/>
      <c r="FB358" s="9"/>
      <c r="FC358" s="9"/>
      <c r="FD358" s="9"/>
      <c r="FE358" s="9"/>
      <c r="FF358" s="9"/>
      <c r="FG358" s="9"/>
      <c r="FH358" s="9"/>
      <c r="FI358" s="9"/>
      <c r="FJ358" s="9"/>
      <c r="FK358" s="9"/>
      <c r="FL358" s="9"/>
      <c r="FM358" s="9"/>
      <c r="FN358" s="9"/>
      <c r="FO358" s="9"/>
      <c r="FP358" s="9"/>
      <c r="FQ358" s="9"/>
      <c r="FR358" s="9"/>
      <c r="FS358" s="9"/>
      <c r="FT358" s="9"/>
      <c r="FU358" s="9"/>
      <c r="FV358" s="9"/>
      <c r="FW358" s="9"/>
      <c r="FX358" s="9"/>
      <c r="FY358" s="9"/>
      <c r="FZ358" s="9"/>
      <c r="GA358" s="9"/>
      <c r="GB358" s="9"/>
      <c r="GC358" s="9"/>
      <c r="GD358" s="9"/>
      <c r="GE358" s="9"/>
      <c r="GF358" s="9"/>
      <c r="GG358" s="9"/>
      <c r="GH358" s="9"/>
      <c r="GI358" s="9"/>
      <c r="GJ358" s="9"/>
      <c r="GK358" s="9"/>
      <c r="GL358" s="9"/>
      <c r="GM358" s="9"/>
      <c r="GN358" s="9"/>
      <c r="GO358" s="9"/>
      <c r="GP358" s="9"/>
      <c r="GQ358" s="9"/>
      <c r="GR358" s="9"/>
      <c r="GS358" s="9"/>
      <c r="GT358" s="9"/>
      <c r="GU358" s="9"/>
      <c r="GV358" s="9"/>
      <c r="GW358" s="9"/>
      <c r="GX358" s="9"/>
      <c r="GY358" s="9"/>
      <c r="GZ358" s="9"/>
      <c r="HA358" s="9"/>
      <c r="HB358" s="9"/>
      <c r="HC358" s="9"/>
      <c r="HD358" s="9"/>
      <c r="HE358" s="9"/>
      <c r="HF358" s="9"/>
      <c r="HG358" s="9"/>
      <c r="HH358" s="9"/>
      <c r="HI358" s="9"/>
    </row>
    <row r="359" spans="1:217" s="3" customFormat="1" ht="15.75" customHeight="1">
      <c r="A359" s="8">
        <f>357</f>
        <v>357</v>
      </c>
      <c r="B359" s="8" t="s">
        <v>765</v>
      </c>
      <c r="C359" s="8" t="s">
        <v>741</v>
      </c>
      <c r="D359" s="8" t="s">
        <v>766</v>
      </c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  <c r="EV359" s="9"/>
      <c r="EW359" s="9"/>
      <c r="EX359" s="9"/>
      <c r="EY359" s="9"/>
      <c r="EZ359" s="9"/>
      <c r="FA359" s="9"/>
      <c r="FB359" s="9"/>
      <c r="FC359" s="9"/>
      <c r="FD359" s="9"/>
      <c r="FE359" s="9"/>
      <c r="FF359" s="9"/>
      <c r="FG359" s="9"/>
      <c r="FH359" s="9"/>
      <c r="FI359" s="9"/>
      <c r="FJ359" s="9"/>
      <c r="FK359" s="9"/>
      <c r="FL359" s="9"/>
      <c r="FM359" s="9"/>
      <c r="FN359" s="9"/>
      <c r="FO359" s="9"/>
      <c r="FP359" s="9"/>
      <c r="FQ359" s="9"/>
      <c r="FR359" s="9"/>
      <c r="FS359" s="9"/>
      <c r="FT359" s="9"/>
      <c r="FU359" s="9"/>
      <c r="FV359" s="9"/>
      <c r="FW359" s="9"/>
      <c r="FX359" s="9"/>
      <c r="FY359" s="9"/>
      <c r="FZ359" s="9"/>
      <c r="GA359" s="9"/>
      <c r="GB359" s="9"/>
      <c r="GC359" s="9"/>
      <c r="GD359" s="9"/>
      <c r="GE359" s="9"/>
      <c r="GF359" s="9"/>
      <c r="GG359" s="9"/>
      <c r="GH359" s="9"/>
      <c r="GI359" s="9"/>
      <c r="GJ359" s="9"/>
      <c r="GK359" s="9"/>
      <c r="GL359" s="9"/>
      <c r="GM359" s="9"/>
      <c r="GN359" s="9"/>
      <c r="GO359" s="9"/>
      <c r="GP359" s="9"/>
      <c r="GQ359" s="9"/>
      <c r="GR359" s="9"/>
      <c r="GS359" s="9"/>
      <c r="GT359" s="9"/>
      <c r="GU359" s="9"/>
      <c r="GV359" s="9"/>
      <c r="GW359" s="9"/>
      <c r="GX359" s="9"/>
      <c r="GY359" s="9"/>
      <c r="GZ359" s="9"/>
      <c r="HA359" s="9"/>
      <c r="HB359" s="9"/>
      <c r="HC359" s="9"/>
      <c r="HD359" s="9"/>
      <c r="HE359" s="9"/>
      <c r="HF359" s="9"/>
      <c r="HG359" s="9"/>
      <c r="HH359" s="9"/>
      <c r="HI359" s="9"/>
    </row>
    <row r="360" spans="1:217" s="3" customFormat="1" ht="15.75" customHeight="1">
      <c r="A360" s="8">
        <f>358</f>
        <v>358</v>
      </c>
      <c r="B360" s="8" t="s">
        <v>767</v>
      </c>
      <c r="C360" s="8" t="s">
        <v>741</v>
      </c>
      <c r="D360" s="8" t="s">
        <v>768</v>
      </c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  <c r="EV360" s="9"/>
      <c r="EW360" s="9"/>
      <c r="EX360" s="9"/>
      <c r="EY360" s="9"/>
      <c r="EZ360" s="9"/>
      <c r="FA360" s="9"/>
      <c r="FB360" s="9"/>
      <c r="FC360" s="9"/>
      <c r="FD360" s="9"/>
      <c r="FE360" s="9"/>
      <c r="FF360" s="9"/>
      <c r="FG360" s="9"/>
      <c r="FH360" s="9"/>
      <c r="FI360" s="9"/>
      <c r="FJ360" s="9"/>
      <c r="FK360" s="9"/>
      <c r="FL360" s="9"/>
      <c r="FM360" s="9"/>
      <c r="FN360" s="9"/>
      <c r="FO360" s="9"/>
      <c r="FP360" s="9"/>
      <c r="FQ360" s="9"/>
      <c r="FR360" s="9"/>
      <c r="FS360" s="9"/>
      <c r="FT360" s="9"/>
      <c r="FU360" s="9"/>
      <c r="FV360" s="9"/>
      <c r="FW360" s="9"/>
      <c r="FX360" s="9"/>
      <c r="FY360" s="9"/>
      <c r="FZ360" s="9"/>
      <c r="GA360" s="9"/>
      <c r="GB360" s="9"/>
      <c r="GC360" s="9"/>
      <c r="GD360" s="9"/>
      <c r="GE360" s="9"/>
      <c r="GF360" s="9"/>
      <c r="GG360" s="9"/>
      <c r="GH360" s="9"/>
      <c r="GI360" s="9"/>
      <c r="GJ360" s="9"/>
      <c r="GK360" s="9"/>
      <c r="GL360" s="9"/>
      <c r="GM360" s="9"/>
      <c r="GN360" s="9"/>
      <c r="GO360" s="9"/>
      <c r="GP360" s="9"/>
      <c r="GQ360" s="9"/>
      <c r="GR360" s="9"/>
      <c r="GS360" s="9"/>
      <c r="GT360" s="9"/>
      <c r="GU360" s="9"/>
      <c r="GV360" s="9"/>
      <c r="GW360" s="9"/>
      <c r="GX360" s="9"/>
      <c r="GY360" s="9"/>
      <c r="GZ360" s="9"/>
      <c r="HA360" s="9"/>
      <c r="HB360" s="9"/>
      <c r="HC360" s="9"/>
      <c r="HD360" s="9"/>
      <c r="HE360" s="9"/>
      <c r="HF360" s="9"/>
      <c r="HG360" s="9"/>
      <c r="HH360" s="9"/>
      <c r="HI360" s="9"/>
    </row>
    <row r="361" spans="1:217" s="3" customFormat="1" ht="15.75" customHeight="1">
      <c r="A361" s="8">
        <f>359</f>
        <v>359</v>
      </c>
      <c r="B361" s="8" t="s">
        <v>769</v>
      </c>
      <c r="C361" s="8" t="s">
        <v>770</v>
      </c>
      <c r="D361" s="8" t="s">
        <v>771</v>
      </c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  <c r="ER361" s="9"/>
      <c r="ES361" s="9"/>
      <c r="ET361" s="9"/>
      <c r="EU361" s="9"/>
      <c r="EV361" s="9"/>
      <c r="EW361" s="9"/>
      <c r="EX361" s="9"/>
      <c r="EY361" s="9"/>
      <c r="EZ361" s="9"/>
      <c r="FA361" s="9"/>
      <c r="FB361" s="9"/>
      <c r="FC361" s="9"/>
      <c r="FD361" s="9"/>
      <c r="FE361" s="9"/>
      <c r="FF361" s="9"/>
      <c r="FG361" s="9"/>
      <c r="FH361" s="9"/>
      <c r="FI361" s="9"/>
      <c r="FJ361" s="9"/>
      <c r="FK361" s="9"/>
      <c r="FL361" s="9"/>
      <c r="FM361" s="9"/>
      <c r="FN361" s="9"/>
      <c r="FO361" s="9"/>
      <c r="FP361" s="9"/>
      <c r="FQ361" s="9"/>
      <c r="FR361" s="9"/>
      <c r="FS361" s="9"/>
      <c r="FT361" s="9"/>
      <c r="FU361" s="9"/>
      <c r="FV361" s="9"/>
      <c r="FW361" s="9"/>
      <c r="FX361" s="9"/>
      <c r="FY361" s="9"/>
      <c r="FZ361" s="9"/>
      <c r="GA361" s="9"/>
      <c r="GB361" s="9"/>
      <c r="GC361" s="9"/>
      <c r="GD361" s="9"/>
      <c r="GE361" s="9"/>
      <c r="GF361" s="9"/>
      <c r="GG361" s="9"/>
      <c r="GH361" s="9"/>
      <c r="GI361" s="9"/>
      <c r="GJ361" s="9"/>
      <c r="GK361" s="9"/>
      <c r="GL361" s="9"/>
      <c r="GM361" s="9"/>
      <c r="GN361" s="9"/>
      <c r="GO361" s="9"/>
      <c r="GP361" s="9"/>
      <c r="GQ361" s="9"/>
      <c r="GR361" s="9"/>
      <c r="GS361" s="9"/>
      <c r="GT361" s="9"/>
      <c r="GU361" s="9"/>
      <c r="GV361" s="9"/>
      <c r="GW361" s="9"/>
      <c r="GX361" s="9"/>
      <c r="GY361" s="9"/>
      <c r="GZ361" s="9"/>
      <c r="HA361" s="9"/>
      <c r="HB361" s="9"/>
      <c r="HC361" s="9"/>
      <c r="HD361" s="9"/>
      <c r="HE361" s="9"/>
      <c r="HF361" s="9"/>
      <c r="HG361" s="9"/>
      <c r="HH361" s="9"/>
      <c r="HI361" s="9"/>
    </row>
    <row r="362" spans="1:217" s="3" customFormat="1" ht="15.75" customHeight="1">
      <c r="A362" s="8">
        <f>360</f>
        <v>360</v>
      </c>
      <c r="B362" s="8" t="s">
        <v>772</v>
      </c>
      <c r="C362" s="8" t="s">
        <v>770</v>
      </c>
      <c r="D362" s="8" t="s">
        <v>773</v>
      </c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  <c r="ES362" s="9"/>
      <c r="ET362" s="9"/>
      <c r="EU362" s="9"/>
      <c r="EV362" s="9"/>
      <c r="EW362" s="9"/>
      <c r="EX362" s="9"/>
      <c r="EY362" s="9"/>
      <c r="EZ362" s="9"/>
      <c r="FA362" s="9"/>
      <c r="FB362" s="9"/>
      <c r="FC362" s="9"/>
      <c r="FD362" s="9"/>
      <c r="FE362" s="9"/>
      <c r="FF362" s="9"/>
      <c r="FG362" s="9"/>
      <c r="FH362" s="9"/>
      <c r="FI362" s="9"/>
      <c r="FJ362" s="9"/>
      <c r="FK362" s="9"/>
      <c r="FL362" s="9"/>
      <c r="FM362" s="9"/>
      <c r="FN362" s="9"/>
      <c r="FO362" s="9"/>
      <c r="FP362" s="9"/>
      <c r="FQ362" s="9"/>
      <c r="FR362" s="9"/>
      <c r="FS362" s="9"/>
      <c r="FT362" s="9"/>
      <c r="FU362" s="9"/>
      <c r="FV362" s="9"/>
      <c r="FW362" s="9"/>
      <c r="FX362" s="9"/>
      <c r="FY362" s="9"/>
      <c r="FZ362" s="9"/>
      <c r="GA362" s="9"/>
      <c r="GB362" s="9"/>
      <c r="GC362" s="9"/>
      <c r="GD362" s="9"/>
      <c r="GE362" s="9"/>
      <c r="GF362" s="9"/>
      <c r="GG362" s="9"/>
      <c r="GH362" s="9"/>
      <c r="GI362" s="9"/>
      <c r="GJ362" s="9"/>
      <c r="GK362" s="9"/>
      <c r="GL362" s="9"/>
      <c r="GM362" s="9"/>
      <c r="GN362" s="9"/>
      <c r="GO362" s="9"/>
      <c r="GP362" s="9"/>
      <c r="GQ362" s="9"/>
      <c r="GR362" s="9"/>
      <c r="GS362" s="9"/>
      <c r="GT362" s="9"/>
      <c r="GU362" s="9"/>
      <c r="GV362" s="9"/>
      <c r="GW362" s="9"/>
      <c r="GX362" s="9"/>
      <c r="GY362" s="9"/>
      <c r="GZ362" s="9"/>
      <c r="HA362" s="9"/>
      <c r="HB362" s="9"/>
      <c r="HC362" s="9"/>
      <c r="HD362" s="9"/>
      <c r="HE362" s="9"/>
      <c r="HF362" s="9"/>
      <c r="HG362" s="9"/>
      <c r="HH362" s="9"/>
      <c r="HI362" s="9"/>
    </row>
    <row r="363" spans="1:217" s="3" customFormat="1" ht="15.75" customHeight="1">
      <c r="A363" s="8">
        <f>361</f>
        <v>361</v>
      </c>
      <c r="B363" s="8" t="s">
        <v>774</v>
      </c>
      <c r="C363" s="8" t="s">
        <v>770</v>
      </c>
      <c r="D363" s="8" t="s">
        <v>775</v>
      </c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  <c r="ES363" s="9"/>
      <c r="ET363" s="9"/>
      <c r="EU363" s="9"/>
      <c r="EV363" s="9"/>
      <c r="EW363" s="9"/>
      <c r="EX363" s="9"/>
      <c r="EY363" s="9"/>
      <c r="EZ363" s="9"/>
      <c r="FA363" s="9"/>
      <c r="FB363" s="9"/>
      <c r="FC363" s="9"/>
      <c r="FD363" s="9"/>
      <c r="FE363" s="9"/>
      <c r="FF363" s="9"/>
      <c r="FG363" s="9"/>
      <c r="FH363" s="9"/>
      <c r="FI363" s="9"/>
      <c r="FJ363" s="9"/>
      <c r="FK363" s="9"/>
      <c r="FL363" s="9"/>
      <c r="FM363" s="9"/>
      <c r="FN363" s="9"/>
      <c r="FO363" s="9"/>
      <c r="FP363" s="9"/>
      <c r="FQ363" s="9"/>
      <c r="FR363" s="9"/>
      <c r="FS363" s="9"/>
      <c r="FT363" s="9"/>
      <c r="FU363" s="9"/>
      <c r="FV363" s="9"/>
      <c r="FW363" s="9"/>
      <c r="FX363" s="9"/>
      <c r="FY363" s="9"/>
      <c r="FZ363" s="9"/>
      <c r="GA363" s="9"/>
      <c r="GB363" s="9"/>
      <c r="GC363" s="9"/>
      <c r="GD363" s="9"/>
      <c r="GE363" s="9"/>
      <c r="GF363" s="9"/>
      <c r="GG363" s="9"/>
      <c r="GH363" s="9"/>
      <c r="GI363" s="9"/>
      <c r="GJ363" s="9"/>
      <c r="GK363" s="9"/>
      <c r="GL363" s="9"/>
      <c r="GM363" s="9"/>
      <c r="GN363" s="9"/>
      <c r="GO363" s="9"/>
      <c r="GP363" s="9"/>
      <c r="GQ363" s="9"/>
      <c r="GR363" s="9"/>
      <c r="GS363" s="9"/>
      <c r="GT363" s="9"/>
      <c r="GU363" s="9"/>
      <c r="GV363" s="9"/>
      <c r="GW363" s="9"/>
      <c r="GX363" s="9"/>
      <c r="GY363" s="9"/>
      <c r="GZ363" s="9"/>
      <c r="HA363" s="9"/>
      <c r="HB363" s="9"/>
      <c r="HC363" s="9"/>
      <c r="HD363" s="9"/>
      <c r="HE363" s="9"/>
      <c r="HF363" s="9"/>
      <c r="HG363" s="9"/>
      <c r="HH363" s="9"/>
      <c r="HI363" s="9"/>
    </row>
    <row r="364" spans="1:217" s="3" customFormat="1" ht="15.75" customHeight="1">
      <c r="A364" s="8">
        <f>362</f>
        <v>362</v>
      </c>
      <c r="B364" s="8" t="s">
        <v>776</v>
      </c>
      <c r="C364" s="8" t="s">
        <v>770</v>
      </c>
      <c r="D364" s="8" t="s">
        <v>777</v>
      </c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  <c r="ES364" s="9"/>
      <c r="ET364" s="9"/>
      <c r="EU364" s="9"/>
      <c r="EV364" s="9"/>
      <c r="EW364" s="9"/>
      <c r="EX364" s="9"/>
      <c r="EY364" s="9"/>
      <c r="EZ364" s="9"/>
      <c r="FA364" s="9"/>
      <c r="FB364" s="9"/>
      <c r="FC364" s="9"/>
      <c r="FD364" s="9"/>
      <c r="FE364" s="9"/>
      <c r="FF364" s="9"/>
      <c r="FG364" s="9"/>
      <c r="FH364" s="9"/>
      <c r="FI364" s="9"/>
      <c r="FJ364" s="9"/>
      <c r="FK364" s="9"/>
      <c r="FL364" s="9"/>
      <c r="FM364" s="9"/>
      <c r="FN364" s="9"/>
      <c r="FO364" s="9"/>
      <c r="FP364" s="9"/>
      <c r="FQ364" s="9"/>
      <c r="FR364" s="9"/>
      <c r="FS364" s="9"/>
      <c r="FT364" s="9"/>
      <c r="FU364" s="9"/>
      <c r="FV364" s="9"/>
      <c r="FW364" s="9"/>
      <c r="FX364" s="9"/>
      <c r="FY364" s="9"/>
      <c r="FZ364" s="9"/>
      <c r="GA364" s="9"/>
      <c r="GB364" s="9"/>
      <c r="GC364" s="9"/>
      <c r="GD364" s="9"/>
      <c r="GE364" s="9"/>
      <c r="GF364" s="9"/>
      <c r="GG364" s="9"/>
      <c r="GH364" s="9"/>
      <c r="GI364" s="9"/>
      <c r="GJ364" s="9"/>
      <c r="GK364" s="9"/>
      <c r="GL364" s="9"/>
      <c r="GM364" s="9"/>
      <c r="GN364" s="9"/>
      <c r="GO364" s="9"/>
      <c r="GP364" s="9"/>
      <c r="GQ364" s="9"/>
      <c r="GR364" s="9"/>
      <c r="GS364" s="9"/>
      <c r="GT364" s="9"/>
      <c r="GU364" s="9"/>
      <c r="GV364" s="9"/>
      <c r="GW364" s="9"/>
      <c r="GX364" s="9"/>
      <c r="GY364" s="9"/>
      <c r="GZ364" s="9"/>
      <c r="HA364" s="9"/>
      <c r="HB364" s="9"/>
      <c r="HC364" s="9"/>
      <c r="HD364" s="9"/>
      <c r="HE364" s="9"/>
      <c r="HF364" s="9"/>
      <c r="HG364" s="9"/>
      <c r="HH364" s="9"/>
      <c r="HI364" s="9"/>
    </row>
    <row r="365" spans="1:217" s="3" customFormat="1" ht="15.75" customHeight="1">
      <c r="A365" s="8">
        <f>363</f>
        <v>363</v>
      </c>
      <c r="B365" s="8" t="s">
        <v>778</v>
      </c>
      <c r="C365" s="8" t="s">
        <v>770</v>
      </c>
      <c r="D365" s="8" t="s">
        <v>779</v>
      </c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  <c r="ES365" s="9"/>
      <c r="ET365" s="9"/>
      <c r="EU365" s="9"/>
      <c r="EV365" s="9"/>
      <c r="EW365" s="9"/>
      <c r="EX365" s="9"/>
      <c r="EY365" s="9"/>
      <c r="EZ365" s="9"/>
      <c r="FA365" s="9"/>
      <c r="FB365" s="9"/>
      <c r="FC365" s="9"/>
      <c r="FD365" s="9"/>
      <c r="FE365" s="9"/>
      <c r="FF365" s="9"/>
      <c r="FG365" s="9"/>
      <c r="FH365" s="9"/>
      <c r="FI365" s="9"/>
      <c r="FJ365" s="9"/>
      <c r="FK365" s="9"/>
      <c r="FL365" s="9"/>
      <c r="FM365" s="9"/>
      <c r="FN365" s="9"/>
      <c r="FO365" s="9"/>
      <c r="FP365" s="9"/>
      <c r="FQ365" s="9"/>
      <c r="FR365" s="9"/>
      <c r="FS365" s="9"/>
      <c r="FT365" s="9"/>
      <c r="FU365" s="9"/>
      <c r="FV365" s="9"/>
      <c r="FW365" s="9"/>
      <c r="FX365" s="9"/>
      <c r="FY365" s="9"/>
      <c r="FZ365" s="9"/>
      <c r="GA365" s="9"/>
      <c r="GB365" s="9"/>
      <c r="GC365" s="9"/>
      <c r="GD365" s="9"/>
      <c r="GE365" s="9"/>
      <c r="GF365" s="9"/>
      <c r="GG365" s="9"/>
      <c r="GH365" s="9"/>
      <c r="GI365" s="9"/>
      <c r="GJ365" s="9"/>
      <c r="GK365" s="9"/>
      <c r="GL365" s="9"/>
      <c r="GM365" s="9"/>
      <c r="GN365" s="9"/>
      <c r="GO365" s="9"/>
      <c r="GP365" s="9"/>
      <c r="GQ365" s="9"/>
      <c r="GR365" s="9"/>
      <c r="GS365" s="9"/>
      <c r="GT365" s="9"/>
      <c r="GU365" s="9"/>
      <c r="GV365" s="9"/>
      <c r="GW365" s="9"/>
      <c r="GX365" s="9"/>
      <c r="GY365" s="9"/>
      <c r="GZ365" s="9"/>
      <c r="HA365" s="9"/>
      <c r="HB365" s="9"/>
      <c r="HC365" s="9"/>
      <c r="HD365" s="9"/>
      <c r="HE365" s="9"/>
      <c r="HF365" s="9"/>
      <c r="HG365" s="9"/>
      <c r="HH365" s="9"/>
      <c r="HI365" s="9"/>
    </row>
    <row r="366" spans="1:217" s="3" customFormat="1" ht="15.75" customHeight="1">
      <c r="A366" s="8">
        <f>364</f>
        <v>364</v>
      </c>
      <c r="B366" s="8" t="s">
        <v>780</v>
      </c>
      <c r="C366" s="8" t="s">
        <v>770</v>
      </c>
      <c r="D366" s="8" t="s">
        <v>781</v>
      </c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  <c r="EV366" s="9"/>
      <c r="EW366" s="9"/>
      <c r="EX366" s="9"/>
      <c r="EY366" s="9"/>
      <c r="EZ366" s="9"/>
      <c r="FA366" s="9"/>
      <c r="FB366" s="9"/>
      <c r="FC366" s="9"/>
      <c r="FD366" s="9"/>
      <c r="FE366" s="9"/>
      <c r="FF366" s="9"/>
      <c r="FG366" s="9"/>
      <c r="FH366" s="9"/>
      <c r="FI366" s="9"/>
      <c r="FJ366" s="9"/>
      <c r="FK366" s="9"/>
      <c r="FL366" s="9"/>
      <c r="FM366" s="9"/>
      <c r="FN366" s="9"/>
      <c r="FO366" s="9"/>
      <c r="FP366" s="9"/>
      <c r="FQ366" s="9"/>
      <c r="FR366" s="9"/>
      <c r="FS366" s="9"/>
      <c r="FT366" s="9"/>
      <c r="FU366" s="9"/>
      <c r="FV366" s="9"/>
      <c r="FW366" s="9"/>
      <c r="FX366" s="9"/>
      <c r="FY366" s="9"/>
      <c r="FZ366" s="9"/>
      <c r="GA366" s="9"/>
      <c r="GB366" s="9"/>
      <c r="GC366" s="9"/>
      <c r="GD366" s="9"/>
      <c r="GE366" s="9"/>
      <c r="GF366" s="9"/>
      <c r="GG366" s="9"/>
      <c r="GH366" s="9"/>
      <c r="GI366" s="9"/>
      <c r="GJ366" s="9"/>
      <c r="GK366" s="9"/>
      <c r="GL366" s="9"/>
      <c r="GM366" s="9"/>
      <c r="GN366" s="9"/>
      <c r="GO366" s="9"/>
      <c r="GP366" s="9"/>
      <c r="GQ366" s="9"/>
      <c r="GR366" s="9"/>
      <c r="GS366" s="9"/>
      <c r="GT366" s="9"/>
      <c r="GU366" s="9"/>
      <c r="GV366" s="9"/>
      <c r="GW366" s="9"/>
      <c r="GX366" s="9"/>
      <c r="GY366" s="9"/>
      <c r="GZ366" s="9"/>
      <c r="HA366" s="9"/>
      <c r="HB366" s="9"/>
      <c r="HC366" s="9"/>
      <c r="HD366" s="9"/>
      <c r="HE366" s="9"/>
      <c r="HF366" s="9"/>
      <c r="HG366" s="9"/>
      <c r="HH366" s="9"/>
      <c r="HI366" s="9"/>
    </row>
    <row r="367" spans="1:217" s="3" customFormat="1" ht="15.75" customHeight="1">
      <c r="A367" s="8">
        <f>365</f>
        <v>365</v>
      </c>
      <c r="B367" s="8" t="s">
        <v>782</v>
      </c>
      <c r="C367" s="8" t="s">
        <v>770</v>
      </c>
      <c r="D367" s="8" t="s">
        <v>783</v>
      </c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  <c r="EV367" s="9"/>
      <c r="EW367" s="9"/>
      <c r="EX367" s="9"/>
      <c r="EY367" s="9"/>
      <c r="EZ367" s="9"/>
      <c r="FA367" s="9"/>
      <c r="FB367" s="9"/>
      <c r="FC367" s="9"/>
      <c r="FD367" s="9"/>
      <c r="FE367" s="9"/>
      <c r="FF367" s="9"/>
      <c r="FG367" s="9"/>
      <c r="FH367" s="9"/>
      <c r="FI367" s="9"/>
      <c r="FJ367" s="9"/>
      <c r="FK367" s="9"/>
      <c r="FL367" s="9"/>
      <c r="FM367" s="9"/>
      <c r="FN367" s="9"/>
      <c r="FO367" s="9"/>
      <c r="FP367" s="9"/>
      <c r="FQ367" s="9"/>
      <c r="FR367" s="9"/>
      <c r="FS367" s="9"/>
      <c r="FT367" s="9"/>
      <c r="FU367" s="9"/>
      <c r="FV367" s="9"/>
      <c r="FW367" s="9"/>
      <c r="FX367" s="9"/>
      <c r="FY367" s="9"/>
      <c r="FZ367" s="9"/>
      <c r="GA367" s="9"/>
      <c r="GB367" s="9"/>
      <c r="GC367" s="9"/>
      <c r="GD367" s="9"/>
      <c r="GE367" s="9"/>
      <c r="GF367" s="9"/>
      <c r="GG367" s="9"/>
      <c r="GH367" s="9"/>
      <c r="GI367" s="9"/>
      <c r="GJ367" s="9"/>
      <c r="GK367" s="9"/>
      <c r="GL367" s="9"/>
      <c r="GM367" s="9"/>
      <c r="GN367" s="9"/>
      <c r="GO367" s="9"/>
      <c r="GP367" s="9"/>
      <c r="GQ367" s="9"/>
      <c r="GR367" s="9"/>
      <c r="GS367" s="9"/>
      <c r="GT367" s="9"/>
      <c r="GU367" s="9"/>
      <c r="GV367" s="9"/>
      <c r="GW367" s="9"/>
      <c r="GX367" s="9"/>
      <c r="GY367" s="9"/>
      <c r="GZ367" s="9"/>
      <c r="HA367" s="9"/>
      <c r="HB367" s="9"/>
      <c r="HC367" s="9"/>
      <c r="HD367" s="9"/>
      <c r="HE367" s="9"/>
      <c r="HF367" s="9"/>
      <c r="HG367" s="9"/>
      <c r="HH367" s="9"/>
      <c r="HI367" s="9"/>
    </row>
    <row r="368" spans="1:217" s="3" customFormat="1" ht="15.75" customHeight="1">
      <c r="A368" s="8">
        <f>366</f>
        <v>366</v>
      </c>
      <c r="B368" s="8" t="s">
        <v>784</v>
      </c>
      <c r="C368" s="8" t="s">
        <v>770</v>
      </c>
      <c r="D368" s="8" t="s">
        <v>785</v>
      </c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  <c r="EV368" s="9"/>
      <c r="EW368" s="9"/>
      <c r="EX368" s="9"/>
      <c r="EY368" s="9"/>
      <c r="EZ368" s="9"/>
      <c r="FA368" s="9"/>
      <c r="FB368" s="9"/>
      <c r="FC368" s="9"/>
      <c r="FD368" s="9"/>
      <c r="FE368" s="9"/>
      <c r="FF368" s="9"/>
      <c r="FG368" s="9"/>
      <c r="FH368" s="9"/>
      <c r="FI368" s="9"/>
      <c r="FJ368" s="9"/>
      <c r="FK368" s="9"/>
      <c r="FL368" s="9"/>
      <c r="FM368" s="9"/>
      <c r="FN368" s="9"/>
      <c r="FO368" s="9"/>
      <c r="FP368" s="9"/>
      <c r="FQ368" s="9"/>
      <c r="FR368" s="9"/>
      <c r="FS368" s="9"/>
      <c r="FT368" s="9"/>
      <c r="FU368" s="9"/>
      <c r="FV368" s="9"/>
      <c r="FW368" s="9"/>
      <c r="FX368" s="9"/>
      <c r="FY368" s="9"/>
      <c r="FZ368" s="9"/>
      <c r="GA368" s="9"/>
      <c r="GB368" s="9"/>
      <c r="GC368" s="9"/>
      <c r="GD368" s="9"/>
      <c r="GE368" s="9"/>
      <c r="GF368" s="9"/>
      <c r="GG368" s="9"/>
      <c r="GH368" s="9"/>
      <c r="GI368" s="9"/>
      <c r="GJ368" s="9"/>
      <c r="GK368" s="9"/>
      <c r="GL368" s="9"/>
      <c r="GM368" s="9"/>
      <c r="GN368" s="9"/>
      <c r="GO368" s="9"/>
      <c r="GP368" s="9"/>
      <c r="GQ368" s="9"/>
      <c r="GR368" s="9"/>
      <c r="GS368" s="9"/>
      <c r="GT368" s="9"/>
      <c r="GU368" s="9"/>
      <c r="GV368" s="9"/>
      <c r="GW368" s="9"/>
      <c r="GX368" s="9"/>
      <c r="GY368" s="9"/>
      <c r="GZ368" s="9"/>
      <c r="HA368" s="9"/>
      <c r="HB368" s="9"/>
      <c r="HC368" s="9"/>
      <c r="HD368" s="9"/>
      <c r="HE368" s="9"/>
      <c r="HF368" s="9"/>
      <c r="HG368" s="9"/>
      <c r="HH368" s="9"/>
      <c r="HI368" s="9"/>
    </row>
    <row r="369" spans="1:217" s="3" customFormat="1" ht="15.75" customHeight="1">
      <c r="A369" s="8">
        <f>367</f>
        <v>367</v>
      </c>
      <c r="B369" s="8" t="s">
        <v>786</v>
      </c>
      <c r="C369" s="8" t="s">
        <v>770</v>
      </c>
      <c r="D369" s="8" t="s">
        <v>787</v>
      </c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  <c r="EV369" s="9"/>
      <c r="EW369" s="9"/>
      <c r="EX369" s="9"/>
      <c r="EY369" s="9"/>
      <c r="EZ369" s="9"/>
      <c r="FA369" s="9"/>
      <c r="FB369" s="9"/>
      <c r="FC369" s="9"/>
      <c r="FD369" s="9"/>
      <c r="FE369" s="9"/>
      <c r="FF369" s="9"/>
      <c r="FG369" s="9"/>
      <c r="FH369" s="9"/>
      <c r="FI369" s="9"/>
      <c r="FJ369" s="9"/>
      <c r="FK369" s="9"/>
      <c r="FL369" s="9"/>
      <c r="FM369" s="9"/>
      <c r="FN369" s="9"/>
      <c r="FO369" s="9"/>
      <c r="FP369" s="9"/>
      <c r="FQ369" s="9"/>
      <c r="FR369" s="9"/>
      <c r="FS369" s="9"/>
      <c r="FT369" s="9"/>
      <c r="FU369" s="9"/>
      <c r="FV369" s="9"/>
      <c r="FW369" s="9"/>
      <c r="FX369" s="9"/>
      <c r="FY369" s="9"/>
      <c r="FZ369" s="9"/>
      <c r="GA369" s="9"/>
      <c r="GB369" s="9"/>
      <c r="GC369" s="9"/>
      <c r="GD369" s="9"/>
      <c r="GE369" s="9"/>
      <c r="GF369" s="9"/>
      <c r="GG369" s="9"/>
      <c r="GH369" s="9"/>
      <c r="GI369" s="9"/>
      <c r="GJ369" s="9"/>
      <c r="GK369" s="9"/>
      <c r="GL369" s="9"/>
      <c r="GM369" s="9"/>
      <c r="GN369" s="9"/>
      <c r="GO369" s="9"/>
      <c r="GP369" s="9"/>
      <c r="GQ369" s="9"/>
      <c r="GR369" s="9"/>
      <c r="GS369" s="9"/>
      <c r="GT369" s="9"/>
      <c r="GU369" s="9"/>
      <c r="GV369" s="9"/>
      <c r="GW369" s="9"/>
      <c r="GX369" s="9"/>
      <c r="GY369" s="9"/>
      <c r="GZ369" s="9"/>
      <c r="HA369" s="9"/>
      <c r="HB369" s="9"/>
      <c r="HC369" s="9"/>
      <c r="HD369" s="9"/>
      <c r="HE369" s="9"/>
      <c r="HF369" s="9"/>
      <c r="HG369" s="9"/>
      <c r="HH369" s="9"/>
      <c r="HI369" s="9"/>
    </row>
    <row r="370" spans="1:217" s="3" customFormat="1" ht="15.75" customHeight="1">
      <c r="A370" s="8">
        <f>368</f>
        <v>368</v>
      </c>
      <c r="B370" s="8" t="s">
        <v>788</v>
      </c>
      <c r="C370" s="8" t="s">
        <v>770</v>
      </c>
      <c r="D370" s="8" t="s">
        <v>789</v>
      </c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  <c r="EV370" s="9"/>
      <c r="EW370" s="9"/>
      <c r="EX370" s="9"/>
      <c r="EY370" s="9"/>
      <c r="EZ370" s="9"/>
      <c r="FA370" s="9"/>
      <c r="FB370" s="9"/>
      <c r="FC370" s="9"/>
      <c r="FD370" s="9"/>
      <c r="FE370" s="9"/>
      <c r="FF370" s="9"/>
      <c r="FG370" s="9"/>
      <c r="FH370" s="9"/>
      <c r="FI370" s="9"/>
      <c r="FJ370" s="9"/>
      <c r="FK370" s="9"/>
      <c r="FL370" s="9"/>
      <c r="FM370" s="9"/>
      <c r="FN370" s="9"/>
      <c r="FO370" s="9"/>
      <c r="FP370" s="9"/>
      <c r="FQ370" s="9"/>
      <c r="FR370" s="9"/>
      <c r="FS370" s="9"/>
      <c r="FT370" s="9"/>
      <c r="FU370" s="9"/>
      <c r="FV370" s="9"/>
      <c r="FW370" s="9"/>
      <c r="FX370" s="9"/>
      <c r="FY370" s="9"/>
      <c r="FZ370" s="9"/>
      <c r="GA370" s="9"/>
      <c r="GB370" s="9"/>
      <c r="GC370" s="9"/>
      <c r="GD370" s="9"/>
      <c r="GE370" s="9"/>
      <c r="GF370" s="9"/>
      <c r="GG370" s="9"/>
      <c r="GH370" s="9"/>
      <c r="GI370" s="9"/>
      <c r="GJ370" s="9"/>
      <c r="GK370" s="9"/>
      <c r="GL370" s="9"/>
      <c r="GM370" s="9"/>
      <c r="GN370" s="9"/>
      <c r="GO370" s="9"/>
      <c r="GP370" s="9"/>
      <c r="GQ370" s="9"/>
      <c r="GR370" s="9"/>
      <c r="GS370" s="9"/>
      <c r="GT370" s="9"/>
      <c r="GU370" s="9"/>
      <c r="GV370" s="9"/>
      <c r="GW370" s="9"/>
      <c r="GX370" s="9"/>
      <c r="GY370" s="9"/>
      <c r="GZ370" s="9"/>
      <c r="HA370" s="9"/>
      <c r="HB370" s="9"/>
      <c r="HC370" s="9"/>
      <c r="HD370" s="9"/>
      <c r="HE370" s="9"/>
      <c r="HF370" s="9"/>
      <c r="HG370" s="9"/>
      <c r="HH370" s="9"/>
      <c r="HI370" s="9"/>
    </row>
    <row r="371" spans="1:217" s="3" customFormat="1" ht="15.75" customHeight="1">
      <c r="A371" s="8">
        <f>369</f>
        <v>369</v>
      </c>
      <c r="B371" s="8" t="s">
        <v>790</v>
      </c>
      <c r="C371" s="8" t="s">
        <v>770</v>
      </c>
      <c r="D371" s="8" t="s">
        <v>791</v>
      </c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  <c r="EV371" s="9"/>
      <c r="EW371" s="9"/>
      <c r="EX371" s="9"/>
      <c r="EY371" s="9"/>
      <c r="EZ371" s="9"/>
      <c r="FA371" s="9"/>
      <c r="FB371" s="9"/>
      <c r="FC371" s="9"/>
      <c r="FD371" s="9"/>
      <c r="FE371" s="9"/>
      <c r="FF371" s="9"/>
      <c r="FG371" s="9"/>
      <c r="FH371" s="9"/>
      <c r="FI371" s="9"/>
      <c r="FJ371" s="9"/>
      <c r="FK371" s="9"/>
      <c r="FL371" s="9"/>
      <c r="FM371" s="9"/>
      <c r="FN371" s="9"/>
      <c r="FO371" s="9"/>
      <c r="FP371" s="9"/>
      <c r="FQ371" s="9"/>
      <c r="FR371" s="9"/>
      <c r="FS371" s="9"/>
      <c r="FT371" s="9"/>
      <c r="FU371" s="9"/>
      <c r="FV371" s="9"/>
      <c r="FW371" s="9"/>
      <c r="FX371" s="9"/>
      <c r="FY371" s="9"/>
      <c r="FZ371" s="9"/>
      <c r="GA371" s="9"/>
      <c r="GB371" s="9"/>
      <c r="GC371" s="9"/>
      <c r="GD371" s="9"/>
      <c r="GE371" s="9"/>
      <c r="GF371" s="9"/>
      <c r="GG371" s="9"/>
      <c r="GH371" s="9"/>
      <c r="GI371" s="9"/>
      <c r="GJ371" s="9"/>
      <c r="GK371" s="9"/>
      <c r="GL371" s="9"/>
      <c r="GM371" s="9"/>
      <c r="GN371" s="9"/>
      <c r="GO371" s="9"/>
      <c r="GP371" s="9"/>
      <c r="GQ371" s="9"/>
      <c r="GR371" s="9"/>
      <c r="GS371" s="9"/>
      <c r="GT371" s="9"/>
      <c r="GU371" s="9"/>
      <c r="GV371" s="9"/>
      <c r="GW371" s="9"/>
      <c r="GX371" s="9"/>
      <c r="GY371" s="9"/>
      <c r="GZ371" s="9"/>
      <c r="HA371" s="9"/>
      <c r="HB371" s="9"/>
      <c r="HC371" s="9"/>
      <c r="HD371" s="9"/>
      <c r="HE371" s="9"/>
      <c r="HF371" s="9"/>
      <c r="HG371" s="9"/>
      <c r="HH371" s="9"/>
      <c r="HI371" s="9"/>
    </row>
    <row r="372" spans="1:217" s="3" customFormat="1" ht="15.75" customHeight="1">
      <c r="A372" s="8">
        <f>370</f>
        <v>370</v>
      </c>
      <c r="B372" s="8" t="s">
        <v>792</v>
      </c>
      <c r="C372" s="8" t="s">
        <v>770</v>
      </c>
      <c r="D372" s="8" t="s">
        <v>793</v>
      </c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  <c r="EV372" s="9"/>
      <c r="EW372" s="9"/>
      <c r="EX372" s="9"/>
      <c r="EY372" s="9"/>
      <c r="EZ372" s="9"/>
      <c r="FA372" s="9"/>
      <c r="FB372" s="9"/>
      <c r="FC372" s="9"/>
      <c r="FD372" s="9"/>
      <c r="FE372" s="9"/>
      <c r="FF372" s="9"/>
      <c r="FG372" s="9"/>
      <c r="FH372" s="9"/>
      <c r="FI372" s="9"/>
      <c r="FJ372" s="9"/>
      <c r="FK372" s="9"/>
      <c r="FL372" s="9"/>
      <c r="FM372" s="9"/>
      <c r="FN372" s="9"/>
      <c r="FO372" s="9"/>
      <c r="FP372" s="9"/>
      <c r="FQ372" s="9"/>
      <c r="FR372" s="9"/>
      <c r="FS372" s="9"/>
      <c r="FT372" s="9"/>
      <c r="FU372" s="9"/>
      <c r="FV372" s="9"/>
      <c r="FW372" s="9"/>
      <c r="FX372" s="9"/>
      <c r="FY372" s="9"/>
      <c r="FZ372" s="9"/>
      <c r="GA372" s="9"/>
      <c r="GB372" s="9"/>
      <c r="GC372" s="9"/>
      <c r="GD372" s="9"/>
      <c r="GE372" s="9"/>
      <c r="GF372" s="9"/>
      <c r="GG372" s="9"/>
      <c r="GH372" s="9"/>
      <c r="GI372" s="9"/>
      <c r="GJ372" s="9"/>
      <c r="GK372" s="9"/>
      <c r="GL372" s="9"/>
      <c r="GM372" s="9"/>
      <c r="GN372" s="9"/>
      <c r="GO372" s="9"/>
      <c r="GP372" s="9"/>
      <c r="GQ372" s="9"/>
      <c r="GR372" s="9"/>
      <c r="GS372" s="9"/>
      <c r="GT372" s="9"/>
      <c r="GU372" s="9"/>
      <c r="GV372" s="9"/>
      <c r="GW372" s="9"/>
      <c r="GX372" s="9"/>
      <c r="GY372" s="9"/>
      <c r="GZ372" s="9"/>
      <c r="HA372" s="9"/>
      <c r="HB372" s="9"/>
      <c r="HC372" s="9"/>
      <c r="HD372" s="9"/>
      <c r="HE372" s="9"/>
      <c r="HF372" s="9"/>
      <c r="HG372" s="9"/>
      <c r="HH372" s="9"/>
      <c r="HI372" s="9"/>
    </row>
    <row r="373" spans="1:217" s="3" customFormat="1" ht="15.75" customHeight="1">
      <c r="A373" s="8">
        <f>371</f>
        <v>371</v>
      </c>
      <c r="B373" s="8" t="s">
        <v>794</v>
      </c>
      <c r="C373" s="8" t="s">
        <v>770</v>
      </c>
      <c r="D373" s="8" t="s">
        <v>795</v>
      </c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  <c r="EV373" s="9"/>
      <c r="EW373" s="9"/>
      <c r="EX373" s="9"/>
      <c r="EY373" s="9"/>
      <c r="EZ373" s="9"/>
      <c r="FA373" s="9"/>
      <c r="FB373" s="9"/>
      <c r="FC373" s="9"/>
      <c r="FD373" s="9"/>
      <c r="FE373" s="9"/>
      <c r="FF373" s="9"/>
      <c r="FG373" s="9"/>
      <c r="FH373" s="9"/>
      <c r="FI373" s="9"/>
      <c r="FJ373" s="9"/>
      <c r="FK373" s="9"/>
      <c r="FL373" s="9"/>
      <c r="FM373" s="9"/>
      <c r="FN373" s="9"/>
      <c r="FO373" s="9"/>
      <c r="FP373" s="9"/>
      <c r="FQ373" s="9"/>
      <c r="FR373" s="9"/>
      <c r="FS373" s="9"/>
      <c r="FT373" s="9"/>
      <c r="FU373" s="9"/>
      <c r="FV373" s="9"/>
      <c r="FW373" s="9"/>
      <c r="FX373" s="9"/>
      <c r="FY373" s="9"/>
      <c r="FZ373" s="9"/>
      <c r="GA373" s="9"/>
      <c r="GB373" s="9"/>
      <c r="GC373" s="9"/>
      <c r="GD373" s="9"/>
      <c r="GE373" s="9"/>
      <c r="GF373" s="9"/>
      <c r="GG373" s="9"/>
      <c r="GH373" s="9"/>
      <c r="GI373" s="9"/>
      <c r="GJ373" s="9"/>
      <c r="GK373" s="9"/>
      <c r="GL373" s="9"/>
      <c r="GM373" s="9"/>
      <c r="GN373" s="9"/>
      <c r="GO373" s="9"/>
      <c r="GP373" s="9"/>
      <c r="GQ373" s="9"/>
      <c r="GR373" s="9"/>
      <c r="GS373" s="9"/>
      <c r="GT373" s="9"/>
      <c r="GU373" s="9"/>
      <c r="GV373" s="9"/>
      <c r="GW373" s="9"/>
      <c r="GX373" s="9"/>
      <c r="GY373" s="9"/>
      <c r="GZ373" s="9"/>
      <c r="HA373" s="9"/>
      <c r="HB373" s="9"/>
      <c r="HC373" s="9"/>
      <c r="HD373" s="9"/>
      <c r="HE373" s="9"/>
      <c r="HF373" s="9"/>
      <c r="HG373" s="9"/>
      <c r="HH373" s="9"/>
      <c r="HI373" s="9"/>
    </row>
    <row r="374" spans="1:217" s="3" customFormat="1" ht="15.75" customHeight="1">
      <c r="A374" s="8">
        <f>372</f>
        <v>372</v>
      </c>
      <c r="B374" s="8" t="s">
        <v>796</v>
      </c>
      <c r="C374" s="8" t="s">
        <v>770</v>
      </c>
      <c r="D374" s="8" t="s">
        <v>797</v>
      </c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  <c r="ES374" s="9"/>
      <c r="ET374" s="9"/>
      <c r="EU374" s="9"/>
      <c r="EV374" s="9"/>
      <c r="EW374" s="9"/>
      <c r="EX374" s="9"/>
      <c r="EY374" s="9"/>
      <c r="EZ374" s="9"/>
      <c r="FA374" s="9"/>
      <c r="FB374" s="9"/>
      <c r="FC374" s="9"/>
      <c r="FD374" s="9"/>
      <c r="FE374" s="9"/>
      <c r="FF374" s="9"/>
      <c r="FG374" s="9"/>
      <c r="FH374" s="9"/>
      <c r="FI374" s="9"/>
      <c r="FJ374" s="9"/>
      <c r="FK374" s="9"/>
      <c r="FL374" s="9"/>
      <c r="FM374" s="9"/>
      <c r="FN374" s="9"/>
      <c r="FO374" s="9"/>
      <c r="FP374" s="9"/>
      <c r="FQ374" s="9"/>
      <c r="FR374" s="9"/>
      <c r="FS374" s="9"/>
      <c r="FT374" s="9"/>
      <c r="FU374" s="9"/>
      <c r="FV374" s="9"/>
      <c r="FW374" s="9"/>
      <c r="FX374" s="9"/>
      <c r="FY374" s="9"/>
      <c r="FZ374" s="9"/>
      <c r="GA374" s="9"/>
      <c r="GB374" s="9"/>
      <c r="GC374" s="9"/>
      <c r="GD374" s="9"/>
      <c r="GE374" s="9"/>
      <c r="GF374" s="9"/>
      <c r="GG374" s="9"/>
      <c r="GH374" s="9"/>
      <c r="GI374" s="9"/>
      <c r="GJ374" s="9"/>
      <c r="GK374" s="9"/>
      <c r="GL374" s="9"/>
      <c r="GM374" s="9"/>
      <c r="GN374" s="9"/>
      <c r="GO374" s="9"/>
      <c r="GP374" s="9"/>
      <c r="GQ374" s="9"/>
      <c r="GR374" s="9"/>
      <c r="GS374" s="9"/>
      <c r="GT374" s="9"/>
      <c r="GU374" s="9"/>
      <c r="GV374" s="9"/>
      <c r="GW374" s="9"/>
      <c r="GX374" s="9"/>
      <c r="GY374" s="9"/>
      <c r="GZ374" s="9"/>
      <c r="HA374" s="9"/>
      <c r="HB374" s="9"/>
      <c r="HC374" s="9"/>
      <c r="HD374" s="9"/>
      <c r="HE374" s="9"/>
      <c r="HF374" s="9"/>
      <c r="HG374" s="9"/>
      <c r="HH374" s="9"/>
      <c r="HI374" s="9"/>
    </row>
    <row r="375" spans="1:217" s="3" customFormat="1" ht="15.75" customHeight="1">
      <c r="A375" s="8">
        <f>373</f>
        <v>373</v>
      </c>
      <c r="B375" s="8" t="s">
        <v>798</v>
      </c>
      <c r="C375" s="8" t="s">
        <v>799</v>
      </c>
      <c r="D375" s="8" t="s">
        <v>800</v>
      </c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  <c r="ER375" s="9"/>
      <c r="ES375" s="9"/>
      <c r="ET375" s="9"/>
      <c r="EU375" s="9"/>
      <c r="EV375" s="9"/>
      <c r="EW375" s="9"/>
      <c r="EX375" s="9"/>
      <c r="EY375" s="9"/>
      <c r="EZ375" s="9"/>
      <c r="FA375" s="9"/>
      <c r="FB375" s="9"/>
      <c r="FC375" s="9"/>
      <c r="FD375" s="9"/>
      <c r="FE375" s="9"/>
      <c r="FF375" s="9"/>
      <c r="FG375" s="9"/>
      <c r="FH375" s="9"/>
      <c r="FI375" s="9"/>
      <c r="FJ375" s="9"/>
      <c r="FK375" s="9"/>
      <c r="FL375" s="9"/>
      <c r="FM375" s="9"/>
      <c r="FN375" s="9"/>
      <c r="FO375" s="9"/>
      <c r="FP375" s="9"/>
      <c r="FQ375" s="9"/>
      <c r="FR375" s="9"/>
      <c r="FS375" s="9"/>
      <c r="FT375" s="9"/>
      <c r="FU375" s="9"/>
      <c r="FV375" s="9"/>
      <c r="FW375" s="9"/>
      <c r="FX375" s="9"/>
      <c r="FY375" s="9"/>
      <c r="FZ375" s="9"/>
      <c r="GA375" s="9"/>
      <c r="GB375" s="9"/>
      <c r="GC375" s="9"/>
      <c r="GD375" s="9"/>
      <c r="GE375" s="9"/>
      <c r="GF375" s="9"/>
      <c r="GG375" s="9"/>
      <c r="GH375" s="9"/>
      <c r="GI375" s="9"/>
      <c r="GJ375" s="9"/>
      <c r="GK375" s="9"/>
      <c r="GL375" s="9"/>
      <c r="GM375" s="9"/>
      <c r="GN375" s="9"/>
      <c r="GO375" s="9"/>
      <c r="GP375" s="9"/>
      <c r="GQ375" s="9"/>
      <c r="GR375" s="9"/>
      <c r="GS375" s="9"/>
      <c r="GT375" s="9"/>
      <c r="GU375" s="9"/>
      <c r="GV375" s="9"/>
      <c r="GW375" s="9"/>
      <c r="GX375" s="9"/>
      <c r="GY375" s="9"/>
      <c r="GZ375" s="9"/>
      <c r="HA375" s="9"/>
      <c r="HB375" s="9"/>
      <c r="HC375" s="9"/>
      <c r="HD375" s="9"/>
      <c r="HE375" s="9"/>
      <c r="HF375" s="9"/>
      <c r="HG375" s="9"/>
      <c r="HH375" s="9"/>
      <c r="HI375" s="9"/>
    </row>
    <row r="376" spans="1:217" s="3" customFormat="1" ht="15.75" customHeight="1">
      <c r="A376" s="8">
        <f>374</f>
        <v>374</v>
      </c>
      <c r="B376" s="8" t="s">
        <v>801</v>
      </c>
      <c r="C376" s="8" t="s">
        <v>799</v>
      </c>
      <c r="D376" s="8" t="s">
        <v>802</v>
      </c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  <c r="EV376" s="9"/>
      <c r="EW376" s="9"/>
      <c r="EX376" s="9"/>
      <c r="EY376" s="9"/>
      <c r="EZ376" s="9"/>
      <c r="FA376" s="9"/>
      <c r="FB376" s="9"/>
      <c r="FC376" s="9"/>
      <c r="FD376" s="9"/>
      <c r="FE376" s="9"/>
      <c r="FF376" s="9"/>
      <c r="FG376" s="9"/>
      <c r="FH376" s="9"/>
      <c r="FI376" s="9"/>
      <c r="FJ376" s="9"/>
      <c r="FK376" s="9"/>
      <c r="FL376" s="9"/>
      <c r="FM376" s="9"/>
      <c r="FN376" s="9"/>
      <c r="FO376" s="9"/>
      <c r="FP376" s="9"/>
      <c r="FQ376" s="9"/>
      <c r="FR376" s="9"/>
      <c r="FS376" s="9"/>
      <c r="FT376" s="9"/>
      <c r="FU376" s="9"/>
      <c r="FV376" s="9"/>
      <c r="FW376" s="9"/>
      <c r="FX376" s="9"/>
      <c r="FY376" s="9"/>
      <c r="FZ376" s="9"/>
      <c r="GA376" s="9"/>
      <c r="GB376" s="9"/>
      <c r="GC376" s="9"/>
      <c r="GD376" s="9"/>
      <c r="GE376" s="9"/>
      <c r="GF376" s="9"/>
      <c r="GG376" s="9"/>
      <c r="GH376" s="9"/>
      <c r="GI376" s="9"/>
      <c r="GJ376" s="9"/>
      <c r="GK376" s="9"/>
      <c r="GL376" s="9"/>
      <c r="GM376" s="9"/>
      <c r="GN376" s="9"/>
      <c r="GO376" s="9"/>
      <c r="GP376" s="9"/>
      <c r="GQ376" s="9"/>
      <c r="GR376" s="9"/>
      <c r="GS376" s="9"/>
      <c r="GT376" s="9"/>
      <c r="GU376" s="9"/>
      <c r="GV376" s="9"/>
      <c r="GW376" s="9"/>
      <c r="GX376" s="9"/>
      <c r="GY376" s="9"/>
      <c r="GZ376" s="9"/>
      <c r="HA376" s="9"/>
      <c r="HB376" s="9"/>
      <c r="HC376" s="9"/>
      <c r="HD376" s="9"/>
      <c r="HE376" s="9"/>
      <c r="HF376" s="9"/>
      <c r="HG376" s="9"/>
      <c r="HH376" s="9"/>
      <c r="HI376" s="9"/>
    </row>
    <row r="377" spans="1:217" s="3" customFormat="1" ht="15.75" customHeight="1">
      <c r="A377" s="8">
        <f>375</f>
        <v>375</v>
      </c>
      <c r="B377" s="8" t="s">
        <v>803</v>
      </c>
      <c r="C377" s="8" t="s">
        <v>799</v>
      </c>
      <c r="D377" s="8" t="s">
        <v>804</v>
      </c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  <c r="ES377" s="9"/>
      <c r="ET377" s="9"/>
      <c r="EU377" s="9"/>
      <c r="EV377" s="9"/>
      <c r="EW377" s="9"/>
      <c r="EX377" s="9"/>
      <c r="EY377" s="9"/>
      <c r="EZ377" s="9"/>
      <c r="FA377" s="9"/>
      <c r="FB377" s="9"/>
      <c r="FC377" s="9"/>
      <c r="FD377" s="9"/>
      <c r="FE377" s="9"/>
      <c r="FF377" s="9"/>
      <c r="FG377" s="9"/>
      <c r="FH377" s="9"/>
      <c r="FI377" s="9"/>
      <c r="FJ377" s="9"/>
      <c r="FK377" s="9"/>
      <c r="FL377" s="9"/>
      <c r="FM377" s="9"/>
      <c r="FN377" s="9"/>
      <c r="FO377" s="9"/>
      <c r="FP377" s="9"/>
      <c r="FQ377" s="9"/>
      <c r="FR377" s="9"/>
      <c r="FS377" s="9"/>
      <c r="FT377" s="9"/>
      <c r="FU377" s="9"/>
      <c r="FV377" s="9"/>
      <c r="FW377" s="9"/>
      <c r="FX377" s="9"/>
      <c r="FY377" s="9"/>
      <c r="FZ377" s="9"/>
      <c r="GA377" s="9"/>
      <c r="GB377" s="9"/>
      <c r="GC377" s="9"/>
      <c r="GD377" s="9"/>
      <c r="GE377" s="9"/>
      <c r="GF377" s="9"/>
      <c r="GG377" s="9"/>
      <c r="GH377" s="9"/>
      <c r="GI377" s="9"/>
      <c r="GJ377" s="9"/>
      <c r="GK377" s="9"/>
      <c r="GL377" s="9"/>
      <c r="GM377" s="9"/>
      <c r="GN377" s="9"/>
      <c r="GO377" s="9"/>
      <c r="GP377" s="9"/>
      <c r="GQ377" s="9"/>
      <c r="GR377" s="9"/>
      <c r="GS377" s="9"/>
      <c r="GT377" s="9"/>
      <c r="GU377" s="9"/>
      <c r="GV377" s="9"/>
      <c r="GW377" s="9"/>
      <c r="GX377" s="9"/>
      <c r="GY377" s="9"/>
      <c r="GZ377" s="9"/>
      <c r="HA377" s="9"/>
      <c r="HB377" s="9"/>
      <c r="HC377" s="9"/>
      <c r="HD377" s="9"/>
      <c r="HE377" s="9"/>
      <c r="HF377" s="9"/>
      <c r="HG377" s="9"/>
      <c r="HH377" s="9"/>
      <c r="HI377" s="9"/>
    </row>
    <row r="378" spans="1:217" s="3" customFormat="1" ht="15.75" customHeight="1">
      <c r="A378" s="8">
        <f>376</f>
        <v>376</v>
      </c>
      <c r="B378" s="8" t="s">
        <v>805</v>
      </c>
      <c r="C378" s="8" t="s">
        <v>799</v>
      </c>
      <c r="D378" s="8" t="s">
        <v>806</v>
      </c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  <c r="ES378" s="9"/>
      <c r="ET378" s="9"/>
      <c r="EU378" s="9"/>
      <c r="EV378" s="9"/>
      <c r="EW378" s="9"/>
      <c r="EX378" s="9"/>
      <c r="EY378" s="9"/>
      <c r="EZ378" s="9"/>
      <c r="FA378" s="9"/>
      <c r="FB378" s="9"/>
      <c r="FC378" s="9"/>
      <c r="FD378" s="9"/>
      <c r="FE378" s="9"/>
      <c r="FF378" s="9"/>
      <c r="FG378" s="9"/>
      <c r="FH378" s="9"/>
      <c r="FI378" s="9"/>
      <c r="FJ378" s="9"/>
      <c r="FK378" s="9"/>
      <c r="FL378" s="9"/>
      <c r="FM378" s="9"/>
      <c r="FN378" s="9"/>
      <c r="FO378" s="9"/>
      <c r="FP378" s="9"/>
      <c r="FQ378" s="9"/>
      <c r="FR378" s="9"/>
      <c r="FS378" s="9"/>
      <c r="FT378" s="9"/>
      <c r="FU378" s="9"/>
      <c r="FV378" s="9"/>
      <c r="FW378" s="9"/>
      <c r="FX378" s="9"/>
      <c r="FY378" s="9"/>
      <c r="FZ378" s="9"/>
      <c r="GA378" s="9"/>
      <c r="GB378" s="9"/>
      <c r="GC378" s="9"/>
      <c r="GD378" s="9"/>
      <c r="GE378" s="9"/>
      <c r="GF378" s="9"/>
      <c r="GG378" s="9"/>
      <c r="GH378" s="9"/>
      <c r="GI378" s="9"/>
      <c r="GJ378" s="9"/>
      <c r="GK378" s="9"/>
      <c r="GL378" s="9"/>
      <c r="GM378" s="9"/>
      <c r="GN378" s="9"/>
      <c r="GO378" s="9"/>
      <c r="GP378" s="9"/>
      <c r="GQ378" s="9"/>
      <c r="GR378" s="9"/>
      <c r="GS378" s="9"/>
      <c r="GT378" s="9"/>
      <c r="GU378" s="9"/>
      <c r="GV378" s="9"/>
      <c r="GW378" s="9"/>
      <c r="GX378" s="9"/>
      <c r="GY378" s="9"/>
      <c r="GZ378" s="9"/>
      <c r="HA378" s="9"/>
      <c r="HB378" s="9"/>
      <c r="HC378" s="9"/>
      <c r="HD378" s="9"/>
      <c r="HE378" s="9"/>
      <c r="HF378" s="9"/>
      <c r="HG378" s="9"/>
      <c r="HH378" s="9"/>
      <c r="HI378" s="9"/>
    </row>
    <row r="379" spans="1:217" s="3" customFormat="1" ht="15.75" customHeight="1">
      <c r="A379" s="8">
        <f>377</f>
        <v>377</v>
      </c>
      <c r="B379" s="8" t="s">
        <v>807</v>
      </c>
      <c r="C379" s="8" t="s">
        <v>799</v>
      </c>
      <c r="D379" s="8" t="s">
        <v>808</v>
      </c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  <c r="EV379" s="9"/>
      <c r="EW379" s="9"/>
      <c r="EX379" s="9"/>
      <c r="EY379" s="9"/>
      <c r="EZ379" s="9"/>
      <c r="FA379" s="9"/>
      <c r="FB379" s="9"/>
      <c r="FC379" s="9"/>
      <c r="FD379" s="9"/>
      <c r="FE379" s="9"/>
      <c r="FF379" s="9"/>
      <c r="FG379" s="9"/>
      <c r="FH379" s="9"/>
      <c r="FI379" s="9"/>
      <c r="FJ379" s="9"/>
      <c r="FK379" s="9"/>
      <c r="FL379" s="9"/>
      <c r="FM379" s="9"/>
      <c r="FN379" s="9"/>
      <c r="FO379" s="9"/>
      <c r="FP379" s="9"/>
      <c r="FQ379" s="9"/>
      <c r="FR379" s="9"/>
      <c r="FS379" s="9"/>
      <c r="FT379" s="9"/>
      <c r="FU379" s="9"/>
      <c r="FV379" s="9"/>
      <c r="FW379" s="9"/>
      <c r="FX379" s="9"/>
      <c r="FY379" s="9"/>
      <c r="FZ379" s="9"/>
      <c r="GA379" s="9"/>
      <c r="GB379" s="9"/>
      <c r="GC379" s="9"/>
      <c r="GD379" s="9"/>
      <c r="GE379" s="9"/>
      <c r="GF379" s="9"/>
      <c r="GG379" s="9"/>
      <c r="GH379" s="9"/>
      <c r="GI379" s="9"/>
      <c r="GJ379" s="9"/>
      <c r="GK379" s="9"/>
      <c r="GL379" s="9"/>
      <c r="GM379" s="9"/>
      <c r="GN379" s="9"/>
      <c r="GO379" s="9"/>
      <c r="GP379" s="9"/>
      <c r="GQ379" s="9"/>
      <c r="GR379" s="9"/>
      <c r="GS379" s="9"/>
      <c r="GT379" s="9"/>
      <c r="GU379" s="9"/>
      <c r="GV379" s="9"/>
      <c r="GW379" s="9"/>
      <c r="GX379" s="9"/>
      <c r="GY379" s="9"/>
      <c r="GZ379" s="9"/>
      <c r="HA379" s="9"/>
      <c r="HB379" s="9"/>
      <c r="HC379" s="9"/>
      <c r="HD379" s="9"/>
      <c r="HE379" s="9"/>
      <c r="HF379" s="9"/>
      <c r="HG379" s="9"/>
      <c r="HH379" s="9"/>
      <c r="HI379" s="9"/>
    </row>
    <row r="380" spans="1:217" s="3" customFormat="1" ht="15.75" customHeight="1">
      <c r="A380" s="8">
        <f>378</f>
        <v>378</v>
      </c>
      <c r="B380" s="8" t="s">
        <v>809</v>
      </c>
      <c r="C380" s="8" t="s">
        <v>799</v>
      </c>
      <c r="D380" s="8" t="s">
        <v>810</v>
      </c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  <c r="EV380" s="9"/>
      <c r="EW380" s="9"/>
      <c r="EX380" s="9"/>
      <c r="EY380" s="9"/>
      <c r="EZ380" s="9"/>
      <c r="FA380" s="9"/>
      <c r="FB380" s="9"/>
      <c r="FC380" s="9"/>
      <c r="FD380" s="9"/>
      <c r="FE380" s="9"/>
      <c r="FF380" s="9"/>
      <c r="FG380" s="9"/>
      <c r="FH380" s="9"/>
      <c r="FI380" s="9"/>
      <c r="FJ380" s="9"/>
      <c r="FK380" s="9"/>
      <c r="FL380" s="9"/>
      <c r="FM380" s="9"/>
      <c r="FN380" s="9"/>
      <c r="FO380" s="9"/>
      <c r="FP380" s="9"/>
      <c r="FQ380" s="9"/>
      <c r="FR380" s="9"/>
      <c r="FS380" s="9"/>
      <c r="FT380" s="9"/>
      <c r="FU380" s="9"/>
      <c r="FV380" s="9"/>
      <c r="FW380" s="9"/>
      <c r="FX380" s="9"/>
      <c r="FY380" s="9"/>
      <c r="FZ380" s="9"/>
      <c r="GA380" s="9"/>
      <c r="GB380" s="9"/>
      <c r="GC380" s="9"/>
      <c r="GD380" s="9"/>
      <c r="GE380" s="9"/>
      <c r="GF380" s="9"/>
      <c r="GG380" s="9"/>
      <c r="GH380" s="9"/>
      <c r="GI380" s="9"/>
      <c r="GJ380" s="9"/>
      <c r="GK380" s="9"/>
      <c r="GL380" s="9"/>
      <c r="GM380" s="9"/>
      <c r="GN380" s="9"/>
      <c r="GO380" s="9"/>
      <c r="GP380" s="9"/>
      <c r="GQ380" s="9"/>
      <c r="GR380" s="9"/>
      <c r="GS380" s="9"/>
      <c r="GT380" s="9"/>
      <c r="GU380" s="9"/>
      <c r="GV380" s="9"/>
      <c r="GW380" s="9"/>
      <c r="GX380" s="9"/>
      <c r="GY380" s="9"/>
      <c r="GZ380" s="9"/>
      <c r="HA380" s="9"/>
      <c r="HB380" s="9"/>
      <c r="HC380" s="9"/>
      <c r="HD380" s="9"/>
      <c r="HE380" s="9"/>
      <c r="HF380" s="9"/>
      <c r="HG380" s="9"/>
      <c r="HH380" s="9"/>
      <c r="HI380" s="9"/>
    </row>
    <row r="381" spans="1:217" s="3" customFormat="1" ht="15.75" customHeight="1">
      <c r="A381" s="8">
        <f>379</f>
        <v>379</v>
      </c>
      <c r="B381" s="8" t="s">
        <v>811</v>
      </c>
      <c r="C381" s="8" t="s">
        <v>799</v>
      </c>
      <c r="D381" s="8" t="s">
        <v>812</v>
      </c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  <c r="EV381" s="9"/>
      <c r="EW381" s="9"/>
      <c r="EX381" s="9"/>
      <c r="EY381" s="9"/>
      <c r="EZ381" s="9"/>
      <c r="FA381" s="9"/>
      <c r="FB381" s="9"/>
      <c r="FC381" s="9"/>
      <c r="FD381" s="9"/>
      <c r="FE381" s="9"/>
      <c r="FF381" s="9"/>
      <c r="FG381" s="9"/>
      <c r="FH381" s="9"/>
      <c r="FI381" s="9"/>
      <c r="FJ381" s="9"/>
      <c r="FK381" s="9"/>
      <c r="FL381" s="9"/>
      <c r="FM381" s="9"/>
      <c r="FN381" s="9"/>
      <c r="FO381" s="9"/>
      <c r="FP381" s="9"/>
      <c r="FQ381" s="9"/>
      <c r="FR381" s="9"/>
      <c r="FS381" s="9"/>
      <c r="FT381" s="9"/>
      <c r="FU381" s="9"/>
      <c r="FV381" s="9"/>
      <c r="FW381" s="9"/>
      <c r="FX381" s="9"/>
      <c r="FY381" s="9"/>
      <c r="FZ381" s="9"/>
      <c r="GA381" s="9"/>
      <c r="GB381" s="9"/>
      <c r="GC381" s="9"/>
      <c r="GD381" s="9"/>
      <c r="GE381" s="9"/>
      <c r="GF381" s="9"/>
      <c r="GG381" s="9"/>
      <c r="GH381" s="9"/>
      <c r="GI381" s="9"/>
      <c r="GJ381" s="9"/>
      <c r="GK381" s="9"/>
      <c r="GL381" s="9"/>
      <c r="GM381" s="9"/>
      <c r="GN381" s="9"/>
      <c r="GO381" s="9"/>
      <c r="GP381" s="9"/>
      <c r="GQ381" s="9"/>
      <c r="GR381" s="9"/>
      <c r="GS381" s="9"/>
      <c r="GT381" s="9"/>
      <c r="GU381" s="9"/>
      <c r="GV381" s="9"/>
      <c r="GW381" s="9"/>
      <c r="GX381" s="9"/>
      <c r="GY381" s="9"/>
      <c r="GZ381" s="9"/>
      <c r="HA381" s="9"/>
      <c r="HB381" s="9"/>
      <c r="HC381" s="9"/>
      <c r="HD381" s="9"/>
      <c r="HE381" s="9"/>
      <c r="HF381" s="9"/>
      <c r="HG381" s="9"/>
      <c r="HH381" s="9"/>
      <c r="HI381" s="9"/>
    </row>
    <row r="382" spans="1:217" s="3" customFormat="1" ht="15.75" customHeight="1">
      <c r="A382" s="8">
        <f>380</f>
        <v>380</v>
      </c>
      <c r="B382" s="8" t="s">
        <v>813</v>
      </c>
      <c r="C382" s="8" t="s">
        <v>799</v>
      </c>
      <c r="D382" s="8" t="s">
        <v>814</v>
      </c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  <c r="EV382" s="9"/>
      <c r="EW382" s="9"/>
      <c r="EX382" s="9"/>
      <c r="EY382" s="9"/>
      <c r="EZ382" s="9"/>
      <c r="FA382" s="9"/>
      <c r="FB382" s="9"/>
      <c r="FC382" s="9"/>
      <c r="FD382" s="9"/>
      <c r="FE382" s="9"/>
      <c r="FF382" s="9"/>
      <c r="FG382" s="9"/>
      <c r="FH382" s="9"/>
      <c r="FI382" s="9"/>
      <c r="FJ382" s="9"/>
      <c r="FK382" s="9"/>
      <c r="FL382" s="9"/>
      <c r="FM382" s="9"/>
      <c r="FN382" s="9"/>
      <c r="FO382" s="9"/>
      <c r="FP382" s="9"/>
      <c r="FQ382" s="9"/>
      <c r="FR382" s="9"/>
      <c r="FS382" s="9"/>
      <c r="FT382" s="9"/>
      <c r="FU382" s="9"/>
      <c r="FV382" s="9"/>
      <c r="FW382" s="9"/>
      <c r="FX382" s="9"/>
      <c r="FY382" s="9"/>
      <c r="FZ382" s="9"/>
      <c r="GA382" s="9"/>
      <c r="GB382" s="9"/>
      <c r="GC382" s="9"/>
      <c r="GD382" s="9"/>
      <c r="GE382" s="9"/>
      <c r="GF382" s="9"/>
      <c r="GG382" s="9"/>
      <c r="GH382" s="9"/>
      <c r="GI382" s="9"/>
      <c r="GJ382" s="9"/>
      <c r="GK382" s="9"/>
      <c r="GL382" s="9"/>
      <c r="GM382" s="9"/>
      <c r="GN382" s="9"/>
      <c r="GO382" s="9"/>
      <c r="GP382" s="9"/>
      <c r="GQ382" s="9"/>
      <c r="GR382" s="9"/>
      <c r="GS382" s="9"/>
      <c r="GT382" s="9"/>
      <c r="GU382" s="9"/>
      <c r="GV382" s="9"/>
      <c r="GW382" s="9"/>
      <c r="GX382" s="9"/>
      <c r="GY382" s="9"/>
      <c r="GZ382" s="9"/>
      <c r="HA382" s="9"/>
      <c r="HB382" s="9"/>
      <c r="HC382" s="9"/>
      <c r="HD382" s="9"/>
      <c r="HE382" s="9"/>
      <c r="HF382" s="9"/>
      <c r="HG382" s="9"/>
      <c r="HH382" s="9"/>
      <c r="HI382" s="9"/>
    </row>
    <row r="383" spans="1:217" s="3" customFormat="1" ht="15.75" customHeight="1">
      <c r="A383" s="8">
        <f>381</f>
        <v>381</v>
      </c>
      <c r="B383" s="8" t="s">
        <v>815</v>
      </c>
      <c r="C383" s="8" t="s">
        <v>799</v>
      </c>
      <c r="D383" s="8" t="s">
        <v>816</v>
      </c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  <c r="ET383" s="9"/>
      <c r="EU383" s="9"/>
      <c r="EV383" s="9"/>
      <c r="EW383" s="9"/>
      <c r="EX383" s="9"/>
      <c r="EY383" s="9"/>
      <c r="EZ383" s="9"/>
      <c r="FA383" s="9"/>
      <c r="FB383" s="9"/>
      <c r="FC383" s="9"/>
      <c r="FD383" s="9"/>
      <c r="FE383" s="9"/>
      <c r="FF383" s="9"/>
      <c r="FG383" s="9"/>
      <c r="FH383" s="9"/>
      <c r="FI383" s="9"/>
      <c r="FJ383" s="9"/>
      <c r="FK383" s="9"/>
      <c r="FL383" s="9"/>
      <c r="FM383" s="9"/>
      <c r="FN383" s="9"/>
      <c r="FO383" s="9"/>
      <c r="FP383" s="9"/>
      <c r="FQ383" s="9"/>
      <c r="FR383" s="9"/>
      <c r="FS383" s="9"/>
      <c r="FT383" s="9"/>
      <c r="FU383" s="9"/>
      <c r="FV383" s="9"/>
      <c r="FW383" s="9"/>
      <c r="FX383" s="9"/>
      <c r="FY383" s="9"/>
      <c r="FZ383" s="9"/>
      <c r="GA383" s="9"/>
      <c r="GB383" s="9"/>
      <c r="GC383" s="9"/>
      <c r="GD383" s="9"/>
      <c r="GE383" s="9"/>
      <c r="GF383" s="9"/>
      <c r="GG383" s="9"/>
      <c r="GH383" s="9"/>
      <c r="GI383" s="9"/>
      <c r="GJ383" s="9"/>
      <c r="GK383" s="9"/>
      <c r="GL383" s="9"/>
      <c r="GM383" s="9"/>
      <c r="GN383" s="9"/>
      <c r="GO383" s="9"/>
      <c r="GP383" s="9"/>
      <c r="GQ383" s="9"/>
      <c r="GR383" s="9"/>
      <c r="GS383" s="9"/>
      <c r="GT383" s="9"/>
      <c r="GU383" s="9"/>
      <c r="GV383" s="9"/>
      <c r="GW383" s="9"/>
      <c r="GX383" s="9"/>
      <c r="GY383" s="9"/>
      <c r="GZ383" s="9"/>
      <c r="HA383" s="9"/>
      <c r="HB383" s="9"/>
      <c r="HC383" s="9"/>
      <c r="HD383" s="9"/>
      <c r="HE383" s="9"/>
      <c r="HF383" s="9"/>
      <c r="HG383" s="9"/>
      <c r="HH383" s="9"/>
      <c r="HI383" s="9"/>
    </row>
    <row r="384" spans="1:217" s="3" customFormat="1" ht="15.75" customHeight="1">
      <c r="A384" s="8">
        <f>382</f>
        <v>382</v>
      </c>
      <c r="B384" s="8" t="s">
        <v>817</v>
      </c>
      <c r="C384" s="8" t="s">
        <v>799</v>
      </c>
      <c r="D384" s="8" t="s">
        <v>818</v>
      </c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  <c r="ES384" s="9"/>
      <c r="ET384" s="9"/>
      <c r="EU384" s="9"/>
      <c r="EV384" s="9"/>
      <c r="EW384" s="9"/>
      <c r="EX384" s="9"/>
      <c r="EY384" s="9"/>
      <c r="EZ384" s="9"/>
      <c r="FA384" s="9"/>
      <c r="FB384" s="9"/>
      <c r="FC384" s="9"/>
      <c r="FD384" s="9"/>
      <c r="FE384" s="9"/>
      <c r="FF384" s="9"/>
      <c r="FG384" s="9"/>
      <c r="FH384" s="9"/>
      <c r="FI384" s="9"/>
      <c r="FJ384" s="9"/>
      <c r="FK384" s="9"/>
      <c r="FL384" s="9"/>
      <c r="FM384" s="9"/>
      <c r="FN384" s="9"/>
      <c r="FO384" s="9"/>
      <c r="FP384" s="9"/>
      <c r="FQ384" s="9"/>
      <c r="FR384" s="9"/>
      <c r="FS384" s="9"/>
      <c r="FT384" s="9"/>
      <c r="FU384" s="9"/>
      <c r="FV384" s="9"/>
      <c r="FW384" s="9"/>
      <c r="FX384" s="9"/>
      <c r="FY384" s="9"/>
      <c r="FZ384" s="9"/>
      <c r="GA384" s="9"/>
      <c r="GB384" s="9"/>
      <c r="GC384" s="9"/>
      <c r="GD384" s="9"/>
      <c r="GE384" s="9"/>
      <c r="GF384" s="9"/>
      <c r="GG384" s="9"/>
      <c r="GH384" s="9"/>
      <c r="GI384" s="9"/>
      <c r="GJ384" s="9"/>
      <c r="GK384" s="9"/>
      <c r="GL384" s="9"/>
      <c r="GM384" s="9"/>
      <c r="GN384" s="9"/>
      <c r="GO384" s="9"/>
      <c r="GP384" s="9"/>
      <c r="GQ384" s="9"/>
      <c r="GR384" s="9"/>
      <c r="GS384" s="9"/>
      <c r="GT384" s="9"/>
      <c r="GU384" s="9"/>
      <c r="GV384" s="9"/>
      <c r="GW384" s="9"/>
      <c r="GX384" s="9"/>
      <c r="GY384" s="9"/>
      <c r="GZ384" s="9"/>
      <c r="HA384" s="9"/>
      <c r="HB384" s="9"/>
      <c r="HC384" s="9"/>
      <c r="HD384" s="9"/>
      <c r="HE384" s="9"/>
      <c r="HF384" s="9"/>
      <c r="HG384" s="9"/>
      <c r="HH384" s="9"/>
      <c r="HI384" s="9"/>
    </row>
    <row r="385" spans="1:217" s="3" customFormat="1" ht="15.75" customHeight="1">
      <c r="A385" s="8">
        <f>383</f>
        <v>383</v>
      </c>
      <c r="B385" s="8" t="s">
        <v>819</v>
      </c>
      <c r="C385" s="8" t="s">
        <v>820</v>
      </c>
      <c r="D385" s="8" t="s">
        <v>821</v>
      </c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  <c r="ES385" s="9"/>
      <c r="ET385" s="9"/>
      <c r="EU385" s="9"/>
      <c r="EV385" s="9"/>
      <c r="EW385" s="9"/>
      <c r="EX385" s="9"/>
      <c r="EY385" s="9"/>
      <c r="EZ385" s="9"/>
      <c r="FA385" s="9"/>
      <c r="FB385" s="9"/>
      <c r="FC385" s="9"/>
      <c r="FD385" s="9"/>
      <c r="FE385" s="9"/>
      <c r="FF385" s="9"/>
      <c r="FG385" s="9"/>
      <c r="FH385" s="9"/>
      <c r="FI385" s="9"/>
      <c r="FJ385" s="9"/>
      <c r="FK385" s="9"/>
      <c r="FL385" s="9"/>
      <c r="FM385" s="9"/>
      <c r="FN385" s="9"/>
      <c r="FO385" s="9"/>
      <c r="FP385" s="9"/>
      <c r="FQ385" s="9"/>
      <c r="FR385" s="9"/>
      <c r="FS385" s="9"/>
      <c r="FT385" s="9"/>
      <c r="FU385" s="9"/>
      <c r="FV385" s="9"/>
      <c r="FW385" s="9"/>
      <c r="FX385" s="9"/>
      <c r="FY385" s="9"/>
      <c r="FZ385" s="9"/>
      <c r="GA385" s="9"/>
      <c r="GB385" s="9"/>
      <c r="GC385" s="9"/>
      <c r="GD385" s="9"/>
      <c r="GE385" s="9"/>
      <c r="GF385" s="9"/>
      <c r="GG385" s="9"/>
      <c r="GH385" s="9"/>
      <c r="GI385" s="9"/>
      <c r="GJ385" s="9"/>
      <c r="GK385" s="9"/>
      <c r="GL385" s="9"/>
      <c r="GM385" s="9"/>
      <c r="GN385" s="9"/>
      <c r="GO385" s="9"/>
      <c r="GP385" s="9"/>
      <c r="GQ385" s="9"/>
      <c r="GR385" s="9"/>
      <c r="GS385" s="9"/>
      <c r="GT385" s="9"/>
      <c r="GU385" s="9"/>
      <c r="GV385" s="9"/>
      <c r="GW385" s="9"/>
      <c r="GX385" s="9"/>
      <c r="GY385" s="9"/>
      <c r="GZ385" s="9"/>
      <c r="HA385" s="9"/>
      <c r="HB385" s="9"/>
      <c r="HC385" s="9"/>
      <c r="HD385" s="9"/>
      <c r="HE385" s="9"/>
      <c r="HF385" s="9"/>
      <c r="HG385" s="9"/>
      <c r="HH385" s="9"/>
      <c r="HI385" s="9"/>
    </row>
    <row r="386" spans="1:217" s="3" customFormat="1" ht="15.75" customHeight="1">
      <c r="A386" s="8">
        <f>384</f>
        <v>384</v>
      </c>
      <c r="B386" s="8" t="s">
        <v>822</v>
      </c>
      <c r="C386" s="8" t="s">
        <v>820</v>
      </c>
      <c r="D386" s="8" t="s">
        <v>823</v>
      </c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  <c r="ES386" s="9"/>
      <c r="ET386" s="9"/>
      <c r="EU386" s="9"/>
      <c r="EV386" s="9"/>
      <c r="EW386" s="9"/>
      <c r="EX386" s="9"/>
      <c r="EY386" s="9"/>
      <c r="EZ386" s="9"/>
      <c r="FA386" s="9"/>
      <c r="FB386" s="9"/>
      <c r="FC386" s="9"/>
      <c r="FD386" s="9"/>
      <c r="FE386" s="9"/>
      <c r="FF386" s="9"/>
      <c r="FG386" s="9"/>
      <c r="FH386" s="9"/>
      <c r="FI386" s="9"/>
      <c r="FJ386" s="9"/>
      <c r="FK386" s="9"/>
      <c r="FL386" s="9"/>
      <c r="FM386" s="9"/>
      <c r="FN386" s="9"/>
      <c r="FO386" s="9"/>
      <c r="FP386" s="9"/>
      <c r="FQ386" s="9"/>
      <c r="FR386" s="9"/>
      <c r="FS386" s="9"/>
      <c r="FT386" s="9"/>
      <c r="FU386" s="9"/>
      <c r="FV386" s="9"/>
      <c r="FW386" s="9"/>
      <c r="FX386" s="9"/>
      <c r="FY386" s="9"/>
      <c r="FZ386" s="9"/>
      <c r="GA386" s="9"/>
      <c r="GB386" s="9"/>
      <c r="GC386" s="9"/>
      <c r="GD386" s="9"/>
      <c r="GE386" s="9"/>
      <c r="GF386" s="9"/>
      <c r="GG386" s="9"/>
      <c r="GH386" s="9"/>
      <c r="GI386" s="9"/>
      <c r="GJ386" s="9"/>
      <c r="GK386" s="9"/>
      <c r="GL386" s="9"/>
      <c r="GM386" s="9"/>
      <c r="GN386" s="9"/>
      <c r="GO386" s="9"/>
      <c r="GP386" s="9"/>
      <c r="GQ386" s="9"/>
      <c r="GR386" s="9"/>
      <c r="GS386" s="9"/>
      <c r="GT386" s="9"/>
      <c r="GU386" s="9"/>
      <c r="GV386" s="9"/>
      <c r="GW386" s="9"/>
      <c r="GX386" s="9"/>
      <c r="GY386" s="9"/>
      <c r="GZ386" s="9"/>
      <c r="HA386" s="9"/>
      <c r="HB386" s="9"/>
      <c r="HC386" s="9"/>
      <c r="HD386" s="9"/>
      <c r="HE386" s="9"/>
      <c r="HF386" s="9"/>
      <c r="HG386" s="9"/>
      <c r="HH386" s="9"/>
      <c r="HI386" s="9"/>
    </row>
    <row r="387" spans="1:217" s="3" customFormat="1" ht="15.75" customHeight="1">
      <c r="A387" s="8">
        <f>385</f>
        <v>385</v>
      </c>
      <c r="B387" s="8" t="s">
        <v>824</v>
      </c>
      <c r="C387" s="8" t="s">
        <v>820</v>
      </c>
      <c r="D387" s="8" t="s">
        <v>825</v>
      </c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  <c r="ES387" s="9"/>
      <c r="ET387" s="9"/>
      <c r="EU387" s="9"/>
      <c r="EV387" s="9"/>
      <c r="EW387" s="9"/>
      <c r="EX387" s="9"/>
      <c r="EY387" s="9"/>
      <c r="EZ387" s="9"/>
      <c r="FA387" s="9"/>
      <c r="FB387" s="9"/>
      <c r="FC387" s="9"/>
      <c r="FD387" s="9"/>
      <c r="FE387" s="9"/>
      <c r="FF387" s="9"/>
      <c r="FG387" s="9"/>
      <c r="FH387" s="9"/>
      <c r="FI387" s="9"/>
      <c r="FJ387" s="9"/>
      <c r="FK387" s="9"/>
      <c r="FL387" s="9"/>
      <c r="FM387" s="9"/>
      <c r="FN387" s="9"/>
      <c r="FO387" s="9"/>
      <c r="FP387" s="9"/>
      <c r="FQ387" s="9"/>
      <c r="FR387" s="9"/>
      <c r="FS387" s="9"/>
      <c r="FT387" s="9"/>
      <c r="FU387" s="9"/>
      <c r="FV387" s="9"/>
      <c r="FW387" s="9"/>
      <c r="FX387" s="9"/>
      <c r="FY387" s="9"/>
      <c r="FZ387" s="9"/>
      <c r="GA387" s="9"/>
      <c r="GB387" s="9"/>
      <c r="GC387" s="9"/>
      <c r="GD387" s="9"/>
      <c r="GE387" s="9"/>
      <c r="GF387" s="9"/>
      <c r="GG387" s="9"/>
      <c r="GH387" s="9"/>
      <c r="GI387" s="9"/>
      <c r="GJ387" s="9"/>
      <c r="GK387" s="9"/>
      <c r="GL387" s="9"/>
      <c r="GM387" s="9"/>
      <c r="GN387" s="9"/>
      <c r="GO387" s="9"/>
      <c r="GP387" s="9"/>
      <c r="GQ387" s="9"/>
      <c r="GR387" s="9"/>
      <c r="GS387" s="9"/>
      <c r="GT387" s="9"/>
      <c r="GU387" s="9"/>
      <c r="GV387" s="9"/>
      <c r="GW387" s="9"/>
      <c r="GX387" s="9"/>
      <c r="GY387" s="9"/>
      <c r="GZ387" s="9"/>
      <c r="HA387" s="9"/>
      <c r="HB387" s="9"/>
      <c r="HC387" s="9"/>
      <c r="HD387" s="9"/>
      <c r="HE387" s="9"/>
      <c r="HF387" s="9"/>
      <c r="HG387" s="9"/>
      <c r="HH387" s="9"/>
      <c r="HI387" s="9"/>
    </row>
    <row r="388" spans="1:217" s="3" customFormat="1" ht="15.75" customHeight="1">
      <c r="A388" s="8">
        <f>386</f>
        <v>386</v>
      </c>
      <c r="B388" s="8" t="s">
        <v>826</v>
      </c>
      <c r="C388" s="8" t="s">
        <v>820</v>
      </c>
      <c r="D388" s="8" t="s">
        <v>827</v>
      </c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  <c r="ES388" s="9"/>
      <c r="ET388" s="9"/>
      <c r="EU388" s="9"/>
      <c r="EV388" s="9"/>
      <c r="EW388" s="9"/>
      <c r="EX388" s="9"/>
      <c r="EY388" s="9"/>
      <c r="EZ388" s="9"/>
      <c r="FA388" s="9"/>
      <c r="FB388" s="9"/>
      <c r="FC388" s="9"/>
      <c r="FD388" s="9"/>
      <c r="FE388" s="9"/>
      <c r="FF388" s="9"/>
      <c r="FG388" s="9"/>
      <c r="FH388" s="9"/>
      <c r="FI388" s="9"/>
      <c r="FJ388" s="9"/>
      <c r="FK388" s="9"/>
      <c r="FL388" s="9"/>
      <c r="FM388" s="9"/>
      <c r="FN388" s="9"/>
      <c r="FO388" s="9"/>
      <c r="FP388" s="9"/>
      <c r="FQ388" s="9"/>
      <c r="FR388" s="9"/>
      <c r="FS388" s="9"/>
      <c r="FT388" s="9"/>
      <c r="FU388" s="9"/>
      <c r="FV388" s="9"/>
      <c r="FW388" s="9"/>
      <c r="FX388" s="9"/>
      <c r="FY388" s="9"/>
      <c r="FZ388" s="9"/>
      <c r="GA388" s="9"/>
      <c r="GB388" s="9"/>
      <c r="GC388" s="9"/>
      <c r="GD388" s="9"/>
      <c r="GE388" s="9"/>
      <c r="GF388" s="9"/>
      <c r="GG388" s="9"/>
      <c r="GH388" s="9"/>
      <c r="GI388" s="9"/>
      <c r="GJ388" s="9"/>
      <c r="GK388" s="9"/>
      <c r="GL388" s="9"/>
      <c r="GM388" s="9"/>
      <c r="GN388" s="9"/>
      <c r="GO388" s="9"/>
      <c r="GP388" s="9"/>
      <c r="GQ388" s="9"/>
      <c r="GR388" s="9"/>
      <c r="GS388" s="9"/>
      <c r="GT388" s="9"/>
      <c r="GU388" s="9"/>
      <c r="GV388" s="9"/>
      <c r="GW388" s="9"/>
      <c r="GX388" s="9"/>
      <c r="GY388" s="9"/>
      <c r="GZ388" s="9"/>
      <c r="HA388" s="9"/>
      <c r="HB388" s="9"/>
      <c r="HC388" s="9"/>
      <c r="HD388" s="9"/>
      <c r="HE388" s="9"/>
      <c r="HF388" s="9"/>
      <c r="HG388" s="9"/>
      <c r="HH388" s="9"/>
      <c r="HI388" s="9"/>
    </row>
    <row r="389" spans="1:217" s="3" customFormat="1" ht="15.75" customHeight="1">
      <c r="A389" s="8">
        <f>387</f>
        <v>387</v>
      </c>
      <c r="B389" s="8" t="s">
        <v>828</v>
      </c>
      <c r="C389" s="8" t="s">
        <v>820</v>
      </c>
      <c r="D389" s="8" t="s">
        <v>829</v>
      </c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  <c r="ES389" s="9"/>
      <c r="ET389" s="9"/>
      <c r="EU389" s="9"/>
      <c r="EV389" s="9"/>
      <c r="EW389" s="9"/>
      <c r="EX389" s="9"/>
      <c r="EY389" s="9"/>
      <c r="EZ389" s="9"/>
      <c r="FA389" s="9"/>
      <c r="FB389" s="9"/>
      <c r="FC389" s="9"/>
      <c r="FD389" s="9"/>
      <c r="FE389" s="9"/>
      <c r="FF389" s="9"/>
      <c r="FG389" s="9"/>
      <c r="FH389" s="9"/>
      <c r="FI389" s="9"/>
      <c r="FJ389" s="9"/>
      <c r="FK389" s="9"/>
      <c r="FL389" s="9"/>
      <c r="FM389" s="9"/>
      <c r="FN389" s="9"/>
      <c r="FO389" s="9"/>
      <c r="FP389" s="9"/>
      <c r="FQ389" s="9"/>
      <c r="FR389" s="9"/>
      <c r="FS389" s="9"/>
      <c r="FT389" s="9"/>
      <c r="FU389" s="9"/>
      <c r="FV389" s="9"/>
      <c r="FW389" s="9"/>
      <c r="FX389" s="9"/>
      <c r="FY389" s="9"/>
      <c r="FZ389" s="9"/>
      <c r="GA389" s="9"/>
      <c r="GB389" s="9"/>
      <c r="GC389" s="9"/>
      <c r="GD389" s="9"/>
      <c r="GE389" s="9"/>
      <c r="GF389" s="9"/>
      <c r="GG389" s="9"/>
      <c r="GH389" s="9"/>
      <c r="GI389" s="9"/>
      <c r="GJ389" s="9"/>
      <c r="GK389" s="9"/>
      <c r="GL389" s="9"/>
      <c r="GM389" s="9"/>
      <c r="GN389" s="9"/>
      <c r="GO389" s="9"/>
      <c r="GP389" s="9"/>
      <c r="GQ389" s="9"/>
      <c r="GR389" s="9"/>
      <c r="GS389" s="9"/>
      <c r="GT389" s="9"/>
      <c r="GU389" s="9"/>
      <c r="GV389" s="9"/>
      <c r="GW389" s="9"/>
      <c r="GX389" s="9"/>
      <c r="GY389" s="9"/>
      <c r="GZ389" s="9"/>
      <c r="HA389" s="9"/>
      <c r="HB389" s="9"/>
      <c r="HC389" s="9"/>
      <c r="HD389" s="9"/>
      <c r="HE389" s="9"/>
      <c r="HF389" s="9"/>
      <c r="HG389" s="9"/>
      <c r="HH389" s="9"/>
      <c r="HI389" s="9"/>
    </row>
    <row r="390" spans="1:217" s="3" customFormat="1" ht="15.75" customHeight="1">
      <c r="A390" s="8">
        <f>388</f>
        <v>388</v>
      </c>
      <c r="B390" s="8" t="s">
        <v>830</v>
      </c>
      <c r="C390" s="8" t="s">
        <v>820</v>
      </c>
      <c r="D390" s="8" t="s">
        <v>831</v>
      </c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  <c r="ES390" s="9"/>
      <c r="ET390" s="9"/>
      <c r="EU390" s="9"/>
      <c r="EV390" s="9"/>
      <c r="EW390" s="9"/>
      <c r="EX390" s="9"/>
      <c r="EY390" s="9"/>
      <c r="EZ390" s="9"/>
      <c r="FA390" s="9"/>
      <c r="FB390" s="9"/>
      <c r="FC390" s="9"/>
      <c r="FD390" s="9"/>
      <c r="FE390" s="9"/>
      <c r="FF390" s="9"/>
      <c r="FG390" s="9"/>
      <c r="FH390" s="9"/>
      <c r="FI390" s="9"/>
      <c r="FJ390" s="9"/>
      <c r="FK390" s="9"/>
      <c r="FL390" s="9"/>
      <c r="FM390" s="9"/>
      <c r="FN390" s="9"/>
      <c r="FO390" s="9"/>
      <c r="FP390" s="9"/>
      <c r="FQ390" s="9"/>
      <c r="FR390" s="9"/>
      <c r="FS390" s="9"/>
      <c r="FT390" s="9"/>
      <c r="FU390" s="9"/>
      <c r="FV390" s="9"/>
      <c r="FW390" s="9"/>
      <c r="FX390" s="9"/>
      <c r="FY390" s="9"/>
      <c r="FZ390" s="9"/>
      <c r="GA390" s="9"/>
      <c r="GB390" s="9"/>
      <c r="GC390" s="9"/>
      <c r="GD390" s="9"/>
      <c r="GE390" s="9"/>
      <c r="GF390" s="9"/>
      <c r="GG390" s="9"/>
      <c r="GH390" s="9"/>
      <c r="GI390" s="9"/>
      <c r="GJ390" s="9"/>
      <c r="GK390" s="9"/>
      <c r="GL390" s="9"/>
      <c r="GM390" s="9"/>
      <c r="GN390" s="9"/>
      <c r="GO390" s="9"/>
      <c r="GP390" s="9"/>
      <c r="GQ390" s="9"/>
      <c r="GR390" s="9"/>
      <c r="GS390" s="9"/>
      <c r="GT390" s="9"/>
      <c r="GU390" s="9"/>
      <c r="GV390" s="9"/>
      <c r="GW390" s="9"/>
      <c r="GX390" s="9"/>
      <c r="GY390" s="9"/>
      <c r="GZ390" s="9"/>
      <c r="HA390" s="9"/>
      <c r="HB390" s="9"/>
      <c r="HC390" s="9"/>
      <c r="HD390" s="9"/>
      <c r="HE390" s="9"/>
      <c r="HF390" s="9"/>
      <c r="HG390" s="9"/>
      <c r="HH390" s="9"/>
      <c r="HI390" s="9"/>
    </row>
    <row r="391" spans="1:217" s="3" customFormat="1" ht="15.75" customHeight="1">
      <c r="A391" s="8">
        <f>389</f>
        <v>389</v>
      </c>
      <c r="B391" s="8" t="s">
        <v>832</v>
      </c>
      <c r="C391" s="8" t="s">
        <v>820</v>
      </c>
      <c r="D391" s="8" t="s">
        <v>833</v>
      </c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  <c r="ER391" s="9"/>
      <c r="ES391" s="9"/>
      <c r="ET391" s="9"/>
      <c r="EU391" s="9"/>
      <c r="EV391" s="9"/>
      <c r="EW391" s="9"/>
      <c r="EX391" s="9"/>
      <c r="EY391" s="9"/>
      <c r="EZ391" s="9"/>
      <c r="FA391" s="9"/>
      <c r="FB391" s="9"/>
      <c r="FC391" s="9"/>
      <c r="FD391" s="9"/>
      <c r="FE391" s="9"/>
      <c r="FF391" s="9"/>
      <c r="FG391" s="9"/>
      <c r="FH391" s="9"/>
      <c r="FI391" s="9"/>
      <c r="FJ391" s="9"/>
      <c r="FK391" s="9"/>
      <c r="FL391" s="9"/>
      <c r="FM391" s="9"/>
      <c r="FN391" s="9"/>
      <c r="FO391" s="9"/>
      <c r="FP391" s="9"/>
      <c r="FQ391" s="9"/>
      <c r="FR391" s="9"/>
      <c r="FS391" s="9"/>
      <c r="FT391" s="9"/>
      <c r="FU391" s="9"/>
      <c r="FV391" s="9"/>
      <c r="FW391" s="9"/>
      <c r="FX391" s="9"/>
      <c r="FY391" s="9"/>
      <c r="FZ391" s="9"/>
      <c r="GA391" s="9"/>
      <c r="GB391" s="9"/>
      <c r="GC391" s="9"/>
      <c r="GD391" s="9"/>
      <c r="GE391" s="9"/>
      <c r="GF391" s="9"/>
      <c r="GG391" s="9"/>
      <c r="GH391" s="9"/>
      <c r="GI391" s="9"/>
      <c r="GJ391" s="9"/>
      <c r="GK391" s="9"/>
      <c r="GL391" s="9"/>
      <c r="GM391" s="9"/>
      <c r="GN391" s="9"/>
      <c r="GO391" s="9"/>
      <c r="GP391" s="9"/>
      <c r="GQ391" s="9"/>
      <c r="GR391" s="9"/>
      <c r="GS391" s="9"/>
      <c r="GT391" s="9"/>
      <c r="GU391" s="9"/>
      <c r="GV391" s="9"/>
      <c r="GW391" s="9"/>
      <c r="GX391" s="9"/>
      <c r="GY391" s="9"/>
      <c r="GZ391" s="9"/>
      <c r="HA391" s="9"/>
      <c r="HB391" s="9"/>
      <c r="HC391" s="9"/>
      <c r="HD391" s="9"/>
      <c r="HE391" s="9"/>
      <c r="HF391" s="9"/>
      <c r="HG391" s="9"/>
      <c r="HH391" s="9"/>
      <c r="HI391" s="9"/>
    </row>
    <row r="392" spans="1:217" s="3" customFormat="1" ht="15.75" customHeight="1">
      <c r="A392" s="8">
        <f>390</f>
        <v>390</v>
      </c>
      <c r="B392" s="8" t="s">
        <v>834</v>
      </c>
      <c r="C392" s="8" t="s">
        <v>820</v>
      </c>
      <c r="D392" s="8" t="s">
        <v>835</v>
      </c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  <c r="ER392" s="9"/>
      <c r="ES392" s="9"/>
      <c r="ET392" s="9"/>
      <c r="EU392" s="9"/>
      <c r="EV392" s="9"/>
      <c r="EW392" s="9"/>
      <c r="EX392" s="9"/>
      <c r="EY392" s="9"/>
      <c r="EZ392" s="9"/>
      <c r="FA392" s="9"/>
      <c r="FB392" s="9"/>
      <c r="FC392" s="9"/>
      <c r="FD392" s="9"/>
      <c r="FE392" s="9"/>
      <c r="FF392" s="9"/>
      <c r="FG392" s="9"/>
      <c r="FH392" s="9"/>
      <c r="FI392" s="9"/>
      <c r="FJ392" s="9"/>
      <c r="FK392" s="9"/>
      <c r="FL392" s="9"/>
      <c r="FM392" s="9"/>
      <c r="FN392" s="9"/>
      <c r="FO392" s="9"/>
      <c r="FP392" s="9"/>
      <c r="FQ392" s="9"/>
      <c r="FR392" s="9"/>
      <c r="FS392" s="9"/>
      <c r="FT392" s="9"/>
      <c r="FU392" s="9"/>
      <c r="FV392" s="9"/>
      <c r="FW392" s="9"/>
      <c r="FX392" s="9"/>
      <c r="FY392" s="9"/>
      <c r="FZ392" s="9"/>
      <c r="GA392" s="9"/>
      <c r="GB392" s="9"/>
      <c r="GC392" s="9"/>
      <c r="GD392" s="9"/>
      <c r="GE392" s="9"/>
      <c r="GF392" s="9"/>
      <c r="GG392" s="9"/>
      <c r="GH392" s="9"/>
      <c r="GI392" s="9"/>
      <c r="GJ392" s="9"/>
      <c r="GK392" s="9"/>
      <c r="GL392" s="9"/>
      <c r="GM392" s="9"/>
      <c r="GN392" s="9"/>
      <c r="GO392" s="9"/>
      <c r="GP392" s="9"/>
      <c r="GQ392" s="9"/>
      <c r="GR392" s="9"/>
      <c r="GS392" s="9"/>
      <c r="GT392" s="9"/>
      <c r="GU392" s="9"/>
      <c r="GV392" s="9"/>
      <c r="GW392" s="9"/>
      <c r="GX392" s="9"/>
      <c r="GY392" s="9"/>
      <c r="GZ392" s="9"/>
      <c r="HA392" s="9"/>
      <c r="HB392" s="9"/>
      <c r="HC392" s="9"/>
      <c r="HD392" s="9"/>
      <c r="HE392" s="9"/>
      <c r="HF392" s="9"/>
      <c r="HG392" s="9"/>
      <c r="HH392" s="9"/>
      <c r="HI392" s="9"/>
    </row>
    <row r="393" spans="1:217" s="3" customFormat="1" ht="15.75" customHeight="1">
      <c r="A393" s="8">
        <f>391</f>
        <v>391</v>
      </c>
      <c r="B393" s="8" t="s">
        <v>836</v>
      </c>
      <c r="C393" s="8" t="s">
        <v>820</v>
      </c>
      <c r="D393" s="8" t="s">
        <v>837</v>
      </c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  <c r="ER393" s="9"/>
      <c r="ES393" s="9"/>
      <c r="ET393" s="9"/>
      <c r="EU393" s="9"/>
      <c r="EV393" s="9"/>
      <c r="EW393" s="9"/>
      <c r="EX393" s="9"/>
      <c r="EY393" s="9"/>
      <c r="EZ393" s="9"/>
      <c r="FA393" s="9"/>
      <c r="FB393" s="9"/>
      <c r="FC393" s="9"/>
      <c r="FD393" s="9"/>
      <c r="FE393" s="9"/>
      <c r="FF393" s="9"/>
      <c r="FG393" s="9"/>
      <c r="FH393" s="9"/>
      <c r="FI393" s="9"/>
      <c r="FJ393" s="9"/>
      <c r="FK393" s="9"/>
      <c r="FL393" s="9"/>
      <c r="FM393" s="9"/>
      <c r="FN393" s="9"/>
      <c r="FO393" s="9"/>
      <c r="FP393" s="9"/>
      <c r="FQ393" s="9"/>
      <c r="FR393" s="9"/>
      <c r="FS393" s="9"/>
      <c r="FT393" s="9"/>
      <c r="FU393" s="9"/>
      <c r="FV393" s="9"/>
      <c r="FW393" s="9"/>
      <c r="FX393" s="9"/>
      <c r="FY393" s="9"/>
      <c r="FZ393" s="9"/>
      <c r="GA393" s="9"/>
      <c r="GB393" s="9"/>
      <c r="GC393" s="9"/>
      <c r="GD393" s="9"/>
      <c r="GE393" s="9"/>
      <c r="GF393" s="9"/>
      <c r="GG393" s="9"/>
      <c r="GH393" s="9"/>
      <c r="GI393" s="9"/>
      <c r="GJ393" s="9"/>
      <c r="GK393" s="9"/>
      <c r="GL393" s="9"/>
      <c r="GM393" s="9"/>
      <c r="GN393" s="9"/>
      <c r="GO393" s="9"/>
      <c r="GP393" s="9"/>
      <c r="GQ393" s="9"/>
      <c r="GR393" s="9"/>
      <c r="GS393" s="9"/>
      <c r="GT393" s="9"/>
      <c r="GU393" s="9"/>
      <c r="GV393" s="9"/>
      <c r="GW393" s="9"/>
      <c r="GX393" s="9"/>
      <c r="GY393" s="9"/>
      <c r="GZ393" s="9"/>
      <c r="HA393" s="9"/>
      <c r="HB393" s="9"/>
      <c r="HC393" s="9"/>
      <c r="HD393" s="9"/>
      <c r="HE393" s="9"/>
      <c r="HF393" s="9"/>
      <c r="HG393" s="9"/>
      <c r="HH393" s="9"/>
      <c r="HI393" s="9"/>
    </row>
    <row r="394" spans="1:217" s="3" customFormat="1" ht="15.75" customHeight="1">
      <c r="A394" s="8">
        <f>392</f>
        <v>392</v>
      </c>
      <c r="B394" s="8" t="s">
        <v>838</v>
      </c>
      <c r="C394" s="8" t="s">
        <v>820</v>
      </c>
      <c r="D394" s="8" t="s">
        <v>839</v>
      </c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  <c r="ER394" s="9"/>
      <c r="ES394" s="9"/>
      <c r="ET394" s="9"/>
      <c r="EU394" s="9"/>
      <c r="EV394" s="9"/>
      <c r="EW394" s="9"/>
      <c r="EX394" s="9"/>
      <c r="EY394" s="9"/>
      <c r="EZ394" s="9"/>
      <c r="FA394" s="9"/>
      <c r="FB394" s="9"/>
      <c r="FC394" s="9"/>
      <c r="FD394" s="9"/>
      <c r="FE394" s="9"/>
      <c r="FF394" s="9"/>
      <c r="FG394" s="9"/>
      <c r="FH394" s="9"/>
      <c r="FI394" s="9"/>
      <c r="FJ394" s="9"/>
      <c r="FK394" s="9"/>
      <c r="FL394" s="9"/>
      <c r="FM394" s="9"/>
      <c r="FN394" s="9"/>
      <c r="FO394" s="9"/>
      <c r="FP394" s="9"/>
      <c r="FQ394" s="9"/>
      <c r="FR394" s="9"/>
      <c r="FS394" s="9"/>
      <c r="FT394" s="9"/>
      <c r="FU394" s="9"/>
      <c r="FV394" s="9"/>
      <c r="FW394" s="9"/>
      <c r="FX394" s="9"/>
      <c r="FY394" s="9"/>
      <c r="FZ394" s="9"/>
      <c r="GA394" s="9"/>
      <c r="GB394" s="9"/>
      <c r="GC394" s="9"/>
      <c r="GD394" s="9"/>
      <c r="GE394" s="9"/>
      <c r="GF394" s="9"/>
      <c r="GG394" s="9"/>
      <c r="GH394" s="9"/>
      <c r="GI394" s="9"/>
      <c r="GJ394" s="9"/>
      <c r="GK394" s="9"/>
      <c r="GL394" s="9"/>
      <c r="GM394" s="9"/>
      <c r="GN394" s="9"/>
      <c r="GO394" s="9"/>
      <c r="GP394" s="9"/>
      <c r="GQ394" s="9"/>
      <c r="GR394" s="9"/>
      <c r="GS394" s="9"/>
      <c r="GT394" s="9"/>
      <c r="GU394" s="9"/>
      <c r="GV394" s="9"/>
      <c r="GW394" s="9"/>
      <c r="GX394" s="9"/>
      <c r="GY394" s="9"/>
      <c r="GZ394" s="9"/>
      <c r="HA394" s="9"/>
      <c r="HB394" s="9"/>
      <c r="HC394" s="9"/>
      <c r="HD394" s="9"/>
      <c r="HE394" s="9"/>
      <c r="HF394" s="9"/>
      <c r="HG394" s="9"/>
      <c r="HH394" s="9"/>
      <c r="HI394" s="9"/>
    </row>
    <row r="395" spans="1:217" s="3" customFormat="1" ht="15.75" customHeight="1">
      <c r="A395" s="8">
        <f>393</f>
        <v>393</v>
      </c>
      <c r="B395" s="8" t="s">
        <v>840</v>
      </c>
      <c r="C395" s="8" t="s">
        <v>841</v>
      </c>
      <c r="D395" s="8" t="s">
        <v>842</v>
      </c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  <c r="ER395" s="9"/>
      <c r="ES395" s="9"/>
      <c r="ET395" s="9"/>
      <c r="EU395" s="9"/>
      <c r="EV395" s="9"/>
      <c r="EW395" s="9"/>
      <c r="EX395" s="9"/>
      <c r="EY395" s="9"/>
      <c r="EZ395" s="9"/>
      <c r="FA395" s="9"/>
      <c r="FB395" s="9"/>
      <c r="FC395" s="9"/>
      <c r="FD395" s="9"/>
      <c r="FE395" s="9"/>
      <c r="FF395" s="9"/>
      <c r="FG395" s="9"/>
      <c r="FH395" s="9"/>
      <c r="FI395" s="9"/>
      <c r="FJ395" s="9"/>
      <c r="FK395" s="9"/>
      <c r="FL395" s="9"/>
      <c r="FM395" s="9"/>
      <c r="FN395" s="9"/>
      <c r="FO395" s="9"/>
      <c r="FP395" s="9"/>
      <c r="FQ395" s="9"/>
      <c r="FR395" s="9"/>
      <c r="FS395" s="9"/>
      <c r="FT395" s="9"/>
      <c r="FU395" s="9"/>
      <c r="FV395" s="9"/>
      <c r="FW395" s="9"/>
      <c r="FX395" s="9"/>
      <c r="FY395" s="9"/>
      <c r="FZ395" s="9"/>
      <c r="GA395" s="9"/>
      <c r="GB395" s="9"/>
      <c r="GC395" s="9"/>
      <c r="GD395" s="9"/>
      <c r="GE395" s="9"/>
      <c r="GF395" s="9"/>
      <c r="GG395" s="9"/>
      <c r="GH395" s="9"/>
      <c r="GI395" s="9"/>
      <c r="GJ395" s="9"/>
      <c r="GK395" s="9"/>
      <c r="GL395" s="9"/>
      <c r="GM395" s="9"/>
      <c r="GN395" s="9"/>
      <c r="GO395" s="9"/>
      <c r="GP395" s="9"/>
      <c r="GQ395" s="9"/>
      <c r="GR395" s="9"/>
      <c r="GS395" s="9"/>
      <c r="GT395" s="9"/>
      <c r="GU395" s="9"/>
      <c r="GV395" s="9"/>
      <c r="GW395" s="9"/>
      <c r="GX395" s="9"/>
      <c r="GY395" s="9"/>
      <c r="GZ395" s="9"/>
      <c r="HA395" s="9"/>
      <c r="HB395" s="9"/>
      <c r="HC395" s="9"/>
      <c r="HD395" s="9"/>
      <c r="HE395" s="9"/>
      <c r="HF395" s="9"/>
      <c r="HG395" s="9"/>
      <c r="HH395" s="9"/>
      <c r="HI395" s="9"/>
    </row>
    <row r="396" spans="1:217" s="3" customFormat="1" ht="15.75" customHeight="1">
      <c r="A396" s="8">
        <f>394</f>
        <v>394</v>
      </c>
      <c r="B396" s="8" t="s">
        <v>843</v>
      </c>
      <c r="C396" s="8" t="s">
        <v>841</v>
      </c>
      <c r="D396" s="8" t="s">
        <v>844</v>
      </c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  <c r="ER396" s="9"/>
      <c r="ES396" s="9"/>
      <c r="ET396" s="9"/>
      <c r="EU396" s="9"/>
      <c r="EV396" s="9"/>
      <c r="EW396" s="9"/>
      <c r="EX396" s="9"/>
      <c r="EY396" s="9"/>
      <c r="EZ396" s="9"/>
      <c r="FA396" s="9"/>
      <c r="FB396" s="9"/>
      <c r="FC396" s="9"/>
      <c r="FD396" s="9"/>
      <c r="FE396" s="9"/>
      <c r="FF396" s="9"/>
      <c r="FG396" s="9"/>
      <c r="FH396" s="9"/>
      <c r="FI396" s="9"/>
      <c r="FJ396" s="9"/>
      <c r="FK396" s="9"/>
      <c r="FL396" s="9"/>
      <c r="FM396" s="9"/>
      <c r="FN396" s="9"/>
      <c r="FO396" s="9"/>
      <c r="FP396" s="9"/>
      <c r="FQ396" s="9"/>
      <c r="FR396" s="9"/>
      <c r="FS396" s="9"/>
      <c r="FT396" s="9"/>
      <c r="FU396" s="9"/>
      <c r="FV396" s="9"/>
      <c r="FW396" s="9"/>
      <c r="FX396" s="9"/>
      <c r="FY396" s="9"/>
      <c r="FZ396" s="9"/>
      <c r="GA396" s="9"/>
      <c r="GB396" s="9"/>
      <c r="GC396" s="9"/>
      <c r="GD396" s="9"/>
      <c r="GE396" s="9"/>
      <c r="GF396" s="9"/>
      <c r="GG396" s="9"/>
      <c r="GH396" s="9"/>
      <c r="GI396" s="9"/>
      <c r="GJ396" s="9"/>
      <c r="GK396" s="9"/>
      <c r="GL396" s="9"/>
      <c r="GM396" s="9"/>
      <c r="GN396" s="9"/>
      <c r="GO396" s="9"/>
      <c r="GP396" s="9"/>
      <c r="GQ396" s="9"/>
      <c r="GR396" s="9"/>
      <c r="GS396" s="9"/>
      <c r="GT396" s="9"/>
      <c r="GU396" s="9"/>
      <c r="GV396" s="9"/>
      <c r="GW396" s="9"/>
      <c r="GX396" s="9"/>
      <c r="GY396" s="9"/>
      <c r="GZ396" s="9"/>
      <c r="HA396" s="9"/>
      <c r="HB396" s="9"/>
      <c r="HC396" s="9"/>
      <c r="HD396" s="9"/>
      <c r="HE396" s="9"/>
      <c r="HF396" s="9"/>
      <c r="HG396" s="9"/>
      <c r="HH396" s="9"/>
      <c r="HI396" s="9"/>
    </row>
    <row r="397" spans="1:217" s="3" customFormat="1" ht="15.75" customHeight="1">
      <c r="A397" s="8">
        <f>395</f>
        <v>395</v>
      </c>
      <c r="B397" s="8" t="s">
        <v>845</v>
      </c>
      <c r="C397" s="8" t="s">
        <v>841</v>
      </c>
      <c r="D397" s="8" t="s">
        <v>846</v>
      </c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  <c r="ER397" s="9"/>
      <c r="ES397" s="9"/>
      <c r="ET397" s="9"/>
      <c r="EU397" s="9"/>
      <c r="EV397" s="9"/>
      <c r="EW397" s="9"/>
      <c r="EX397" s="9"/>
      <c r="EY397" s="9"/>
      <c r="EZ397" s="9"/>
      <c r="FA397" s="9"/>
      <c r="FB397" s="9"/>
      <c r="FC397" s="9"/>
      <c r="FD397" s="9"/>
      <c r="FE397" s="9"/>
      <c r="FF397" s="9"/>
      <c r="FG397" s="9"/>
      <c r="FH397" s="9"/>
      <c r="FI397" s="9"/>
      <c r="FJ397" s="9"/>
      <c r="FK397" s="9"/>
      <c r="FL397" s="9"/>
      <c r="FM397" s="9"/>
      <c r="FN397" s="9"/>
      <c r="FO397" s="9"/>
      <c r="FP397" s="9"/>
      <c r="FQ397" s="9"/>
      <c r="FR397" s="9"/>
      <c r="FS397" s="9"/>
      <c r="FT397" s="9"/>
      <c r="FU397" s="9"/>
      <c r="FV397" s="9"/>
      <c r="FW397" s="9"/>
      <c r="FX397" s="9"/>
      <c r="FY397" s="9"/>
      <c r="FZ397" s="9"/>
      <c r="GA397" s="9"/>
      <c r="GB397" s="9"/>
      <c r="GC397" s="9"/>
      <c r="GD397" s="9"/>
      <c r="GE397" s="9"/>
      <c r="GF397" s="9"/>
      <c r="GG397" s="9"/>
      <c r="GH397" s="9"/>
      <c r="GI397" s="9"/>
      <c r="GJ397" s="9"/>
      <c r="GK397" s="9"/>
      <c r="GL397" s="9"/>
      <c r="GM397" s="9"/>
      <c r="GN397" s="9"/>
      <c r="GO397" s="9"/>
      <c r="GP397" s="9"/>
      <c r="GQ397" s="9"/>
      <c r="GR397" s="9"/>
      <c r="GS397" s="9"/>
      <c r="GT397" s="9"/>
      <c r="GU397" s="9"/>
      <c r="GV397" s="9"/>
      <c r="GW397" s="9"/>
      <c r="GX397" s="9"/>
      <c r="GY397" s="9"/>
      <c r="GZ397" s="9"/>
      <c r="HA397" s="9"/>
      <c r="HB397" s="9"/>
      <c r="HC397" s="9"/>
      <c r="HD397" s="9"/>
      <c r="HE397" s="9"/>
      <c r="HF397" s="9"/>
      <c r="HG397" s="9"/>
      <c r="HH397" s="9"/>
      <c r="HI397" s="9"/>
    </row>
    <row r="398" spans="1:217" s="3" customFormat="1" ht="15.75" customHeight="1">
      <c r="A398" s="8">
        <f>396</f>
        <v>396</v>
      </c>
      <c r="B398" s="8" t="s">
        <v>847</v>
      </c>
      <c r="C398" s="8" t="s">
        <v>841</v>
      </c>
      <c r="D398" s="8" t="s">
        <v>848</v>
      </c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  <c r="ER398" s="9"/>
      <c r="ES398" s="9"/>
      <c r="ET398" s="9"/>
      <c r="EU398" s="9"/>
      <c r="EV398" s="9"/>
      <c r="EW398" s="9"/>
      <c r="EX398" s="9"/>
      <c r="EY398" s="9"/>
      <c r="EZ398" s="9"/>
      <c r="FA398" s="9"/>
      <c r="FB398" s="9"/>
      <c r="FC398" s="9"/>
      <c r="FD398" s="9"/>
      <c r="FE398" s="9"/>
      <c r="FF398" s="9"/>
      <c r="FG398" s="9"/>
      <c r="FH398" s="9"/>
      <c r="FI398" s="9"/>
      <c r="FJ398" s="9"/>
      <c r="FK398" s="9"/>
      <c r="FL398" s="9"/>
      <c r="FM398" s="9"/>
      <c r="FN398" s="9"/>
      <c r="FO398" s="9"/>
      <c r="FP398" s="9"/>
      <c r="FQ398" s="9"/>
      <c r="FR398" s="9"/>
      <c r="FS398" s="9"/>
      <c r="FT398" s="9"/>
      <c r="FU398" s="9"/>
      <c r="FV398" s="9"/>
      <c r="FW398" s="9"/>
      <c r="FX398" s="9"/>
      <c r="FY398" s="9"/>
      <c r="FZ398" s="9"/>
      <c r="GA398" s="9"/>
      <c r="GB398" s="9"/>
      <c r="GC398" s="9"/>
      <c r="GD398" s="9"/>
      <c r="GE398" s="9"/>
      <c r="GF398" s="9"/>
      <c r="GG398" s="9"/>
      <c r="GH398" s="9"/>
      <c r="GI398" s="9"/>
      <c r="GJ398" s="9"/>
      <c r="GK398" s="9"/>
      <c r="GL398" s="9"/>
      <c r="GM398" s="9"/>
      <c r="GN398" s="9"/>
      <c r="GO398" s="9"/>
      <c r="GP398" s="9"/>
      <c r="GQ398" s="9"/>
      <c r="GR398" s="9"/>
      <c r="GS398" s="9"/>
      <c r="GT398" s="9"/>
      <c r="GU398" s="9"/>
      <c r="GV398" s="9"/>
      <c r="GW398" s="9"/>
      <c r="GX398" s="9"/>
      <c r="GY398" s="9"/>
      <c r="GZ398" s="9"/>
      <c r="HA398" s="9"/>
      <c r="HB398" s="9"/>
      <c r="HC398" s="9"/>
      <c r="HD398" s="9"/>
      <c r="HE398" s="9"/>
      <c r="HF398" s="9"/>
      <c r="HG398" s="9"/>
      <c r="HH398" s="9"/>
      <c r="HI398" s="9"/>
    </row>
    <row r="399" spans="1:217" s="3" customFormat="1" ht="15.75" customHeight="1">
      <c r="A399" s="8">
        <f>397</f>
        <v>397</v>
      </c>
      <c r="B399" s="8" t="s">
        <v>849</v>
      </c>
      <c r="C399" s="8" t="s">
        <v>841</v>
      </c>
      <c r="D399" s="8" t="s">
        <v>850</v>
      </c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  <c r="ER399" s="9"/>
      <c r="ES399" s="9"/>
      <c r="ET399" s="9"/>
      <c r="EU399" s="9"/>
      <c r="EV399" s="9"/>
      <c r="EW399" s="9"/>
      <c r="EX399" s="9"/>
      <c r="EY399" s="9"/>
      <c r="EZ399" s="9"/>
      <c r="FA399" s="9"/>
      <c r="FB399" s="9"/>
      <c r="FC399" s="9"/>
      <c r="FD399" s="9"/>
      <c r="FE399" s="9"/>
      <c r="FF399" s="9"/>
      <c r="FG399" s="9"/>
      <c r="FH399" s="9"/>
      <c r="FI399" s="9"/>
      <c r="FJ399" s="9"/>
      <c r="FK399" s="9"/>
      <c r="FL399" s="9"/>
      <c r="FM399" s="9"/>
      <c r="FN399" s="9"/>
      <c r="FO399" s="9"/>
      <c r="FP399" s="9"/>
      <c r="FQ399" s="9"/>
      <c r="FR399" s="9"/>
      <c r="FS399" s="9"/>
      <c r="FT399" s="9"/>
      <c r="FU399" s="9"/>
      <c r="FV399" s="9"/>
      <c r="FW399" s="9"/>
      <c r="FX399" s="9"/>
      <c r="FY399" s="9"/>
      <c r="FZ399" s="9"/>
      <c r="GA399" s="9"/>
      <c r="GB399" s="9"/>
      <c r="GC399" s="9"/>
      <c r="GD399" s="9"/>
      <c r="GE399" s="9"/>
      <c r="GF399" s="9"/>
      <c r="GG399" s="9"/>
      <c r="GH399" s="9"/>
      <c r="GI399" s="9"/>
      <c r="GJ399" s="9"/>
      <c r="GK399" s="9"/>
      <c r="GL399" s="9"/>
      <c r="GM399" s="9"/>
      <c r="GN399" s="9"/>
      <c r="GO399" s="9"/>
      <c r="GP399" s="9"/>
      <c r="GQ399" s="9"/>
      <c r="GR399" s="9"/>
      <c r="GS399" s="9"/>
      <c r="GT399" s="9"/>
      <c r="GU399" s="9"/>
      <c r="GV399" s="9"/>
      <c r="GW399" s="9"/>
      <c r="GX399" s="9"/>
      <c r="GY399" s="9"/>
      <c r="GZ399" s="9"/>
      <c r="HA399" s="9"/>
      <c r="HB399" s="9"/>
      <c r="HC399" s="9"/>
      <c r="HD399" s="9"/>
      <c r="HE399" s="9"/>
      <c r="HF399" s="9"/>
      <c r="HG399" s="9"/>
      <c r="HH399" s="9"/>
      <c r="HI399" s="9"/>
    </row>
    <row r="400" spans="1:217" s="3" customFormat="1" ht="15.75" customHeight="1">
      <c r="A400" s="8">
        <f>398</f>
        <v>398</v>
      </c>
      <c r="B400" s="8" t="s">
        <v>851</v>
      </c>
      <c r="C400" s="8" t="s">
        <v>852</v>
      </c>
      <c r="D400" s="8" t="s">
        <v>853</v>
      </c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  <c r="ER400" s="9"/>
      <c r="ES400" s="9"/>
      <c r="ET400" s="9"/>
      <c r="EU400" s="9"/>
      <c r="EV400" s="9"/>
      <c r="EW400" s="9"/>
      <c r="EX400" s="9"/>
      <c r="EY400" s="9"/>
      <c r="EZ400" s="9"/>
      <c r="FA400" s="9"/>
      <c r="FB400" s="9"/>
      <c r="FC400" s="9"/>
      <c r="FD400" s="9"/>
      <c r="FE400" s="9"/>
      <c r="FF400" s="9"/>
      <c r="FG400" s="9"/>
      <c r="FH400" s="9"/>
      <c r="FI400" s="9"/>
      <c r="FJ400" s="9"/>
      <c r="FK400" s="9"/>
      <c r="FL400" s="9"/>
      <c r="FM400" s="9"/>
      <c r="FN400" s="9"/>
      <c r="FO400" s="9"/>
      <c r="FP400" s="9"/>
      <c r="FQ400" s="9"/>
      <c r="FR400" s="9"/>
      <c r="FS400" s="9"/>
      <c r="FT400" s="9"/>
      <c r="FU400" s="9"/>
      <c r="FV400" s="9"/>
      <c r="FW400" s="9"/>
      <c r="FX400" s="9"/>
      <c r="FY400" s="9"/>
      <c r="FZ400" s="9"/>
      <c r="GA400" s="9"/>
      <c r="GB400" s="9"/>
      <c r="GC400" s="9"/>
      <c r="GD400" s="9"/>
      <c r="GE400" s="9"/>
      <c r="GF400" s="9"/>
      <c r="GG400" s="9"/>
      <c r="GH400" s="9"/>
      <c r="GI400" s="9"/>
      <c r="GJ400" s="9"/>
      <c r="GK400" s="9"/>
      <c r="GL400" s="9"/>
      <c r="GM400" s="9"/>
      <c r="GN400" s="9"/>
      <c r="GO400" s="9"/>
      <c r="GP400" s="9"/>
      <c r="GQ400" s="9"/>
      <c r="GR400" s="9"/>
      <c r="GS400" s="9"/>
      <c r="GT400" s="9"/>
      <c r="GU400" s="9"/>
      <c r="GV400" s="9"/>
      <c r="GW400" s="9"/>
      <c r="GX400" s="9"/>
      <c r="GY400" s="9"/>
      <c r="GZ400" s="9"/>
      <c r="HA400" s="9"/>
      <c r="HB400" s="9"/>
      <c r="HC400" s="9"/>
      <c r="HD400" s="9"/>
      <c r="HE400" s="9"/>
      <c r="HF400" s="9"/>
      <c r="HG400" s="9"/>
      <c r="HH400" s="9"/>
      <c r="HI400" s="9"/>
    </row>
    <row r="401" spans="1:217" s="3" customFormat="1" ht="15.75" customHeight="1">
      <c r="A401" s="8">
        <f>399</f>
        <v>399</v>
      </c>
      <c r="B401" s="8" t="s">
        <v>854</v>
      </c>
      <c r="C401" s="8" t="s">
        <v>852</v>
      </c>
      <c r="D401" s="8" t="s">
        <v>855</v>
      </c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  <c r="ER401" s="9"/>
      <c r="ES401" s="9"/>
      <c r="ET401" s="9"/>
      <c r="EU401" s="9"/>
      <c r="EV401" s="9"/>
      <c r="EW401" s="9"/>
      <c r="EX401" s="9"/>
      <c r="EY401" s="9"/>
      <c r="EZ401" s="9"/>
      <c r="FA401" s="9"/>
      <c r="FB401" s="9"/>
      <c r="FC401" s="9"/>
      <c r="FD401" s="9"/>
      <c r="FE401" s="9"/>
      <c r="FF401" s="9"/>
      <c r="FG401" s="9"/>
      <c r="FH401" s="9"/>
      <c r="FI401" s="9"/>
      <c r="FJ401" s="9"/>
      <c r="FK401" s="9"/>
      <c r="FL401" s="9"/>
      <c r="FM401" s="9"/>
      <c r="FN401" s="9"/>
      <c r="FO401" s="9"/>
      <c r="FP401" s="9"/>
      <c r="FQ401" s="9"/>
      <c r="FR401" s="9"/>
      <c r="FS401" s="9"/>
      <c r="FT401" s="9"/>
      <c r="FU401" s="9"/>
      <c r="FV401" s="9"/>
      <c r="FW401" s="9"/>
      <c r="FX401" s="9"/>
      <c r="FY401" s="9"/>
      <c r="FZ401" s="9"/>
      <c r="GA401" s="9"/>
      <c r="GB401" s="9"/>
      <c r="GC401" s="9"/>
      <c r="GD401" s="9"/>
      <c r="GE401" s="9"/>
      <c r="GF401" s="9"/>
      <c r="GG401" s="9"/>
      <c r="GH401" s="9"/>
      <c r="GI401" s="9"/>
      <c r="GJ401" s="9"/>
      <c r="GK401" s="9"/>
      <c r="GL401" s="9"/>
      <c r="GM401" s="9"/>
      <c r="GN401" s="9"/>
      <c r="GO401" s="9"/>
      <c r="GP401" s="9"/>
      <c r="GQ401" s="9"/>
      <c r="GR401" s="9"/>
      <c r="GS401" s="9"/>
      <c r="GT401" s="9"/>
      <c r="GU401" s="9"/>
      <c r="GV401" s="9"/>
      <c r="GW401" s="9"/>
      <c r="GX401" s="9"/>
      <c r="GY401" s="9"/>
      <c r="GZ401" s="9"/>
      <c r="HA401" s="9"/>
      <c r="HB401" s="9"/>
      <c r="HC401" s="9"/>
      <c r="HD401" s="9"/>
      <c r="HE401" s="9"/>
      <c r="HF401" s="9"/>
      <c r="HG401" s="9"/>
      <c r="HH401" s="9"/>
      <c r="HI401" s="9"/>
    </row>
    <row r="402" spans="1:217" s="3" customFormat="1" ht="15.75" customHeight="1">
      <c r="A402" s="8">
        <f>400</f>
        <v>400</v>
      </c>
      <c r="B402" s="8" t="s">
        <v>856</v>
      </c>
      <c r="C402" s="8" t="s">
        <v>852</v>
      </c>
      <c r="D402" s="8" t="s">
        <v>857</v>
      </c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  <c r="ER402" s="9"/>
      <c r="ES402" s="9"/>
      <c r="ET402" s="9"/>
      <c r="EU402" s="9"/>
      <c r="EV402" s="9"/>
      <c r="EW402" s="9"/>
      <c r="EX402" s="9"/>
      <c r="EY402" s="9"/>
      <c r="EZ402" s="9"/>
      <c r="FA402" s="9"/>
      <c r="FB402" s="9"/>
      <c r="FC402" s="9"/>
      <c r="FD402" s="9"/>
      <c r="FE402" s="9"/>
      <c r="FF402" s="9"/>
      <c r="FG402" s="9"/>
      <c r="FH402" s="9"/>
      <c r="FI402" s="9"/>
      <c r="FJ402" s="9"/>
      <c r="FK402" s="9"/>
      <c r="FL402" s="9"/>
      <c r="FM402" s="9"/>
      <c r="FN402" s="9"/>
      <c r="FO402" s="9"/>
      <c r="FP402" s="9"/>
      <c r="FQ402" s="9"/>
      <c r="FR402" s="9"/>
      <c r="FS402" s="9"/>
      <c r="FT402" s="9"/>
      <c r="FU402" s="9"/>
      <c r="FV402" s="9"/>
      <c r="FW402" s="9"/>
      <c r="FX402" s="9"/>
      <c r="FY402" s="9"/>
      <c r="FZ402" s="9"/>
      <c r="GA402" s="9"/>
      <c r="GB402" s="9"/>
      <c r="GC402" s="9"/>
      <c r="GD402" s="9"/>
      <c r="GE402" s="9"/>
      <c r="GF402" s="9"/>
      <c r="GG402" s="9"/>
      <c r="GH402" s="9"/>
      <c r="GI402" s="9"/>
      <c r="GJ402" s="9"/>
      <c r="GK402" s="9"/>
      <c r="GL402" s="9"/>
      <c r="GM402" s="9"/>
      <c r="GN402" s="9"/>
      <c r="GO402" s="9"/>
      <c r="GP402" s="9"/>
      <c r="GQ402" s="9"/>
      <c r="GR402" s="9"/>
      <c r="GS402" s="9"/>
      <c r="GT402" s="9"/>
      <c r="GU402" s="9"/>
      <c r="GV402" s="9"/>
      <c r="GW402" s="9"/>
      <c r="GX402" s="9"/>
      <c r="GY402" s="9"/>
      <c r="GZ402" s="9"/>
      <c r="HA402" s="9"/>
      <c r="HB402" s="9"/>
      <c r="HC402" s="9"/>
      <c r="HD402" s="9"/>
      <c r="HE402" s="9"/>
      <c r="HF402" s="9"/>
      <c r="HG402" s="9"/>
      <c r="HH402" s="9"/>
      <c r="HI402" s="9"/>
    </row>
    <row r="403" spans="1:217" s="3" customFormat="1" ht="15.75" customHeight="1">
      <c r="A403" s="8">
        <f>401</f>
        <v>401</v>
      </c>
      <c r="B403" s="8" t="s">
        <v>858</v>
      </c>
      <c r="C403" s="8" t="s">
        <v>852</v>
      </c>
      <c r="D403" s="8" t="s">
        <v>859</v>
      </c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  <c r="ER403" s="9"/>
      <c r="ES403" s="9"/>
      <c r="ET403" s="9"/>
      <c r="EU403" s="9"/>
      <c r="EV403" s="9"/>
      <c r="EW403" s="9"/>
      <c r="EX403" s="9"/>
      <c r="EY403" s="9"/>
      <c r="EZ403" s="9"/>
      <c r="FA403" s="9"/>
      <c r="FB403" s="9"/>
      <c r="FC403" s="9"/>
      <c r="FD403" s="9"/>
      <c r="FE403" s="9"/>
      <c r="FF403" s="9"/>
      <c r="FG403" s="9"/>
      <c r="FH403" s="9"/>
      <c r="FI403" s="9"/>
      <c r="FJ403" s="9"/>
      <c r="FK403" s="9"/>
      <c r="FL403" s="9"/>
      <c r="FM403" s="9"/>
      <c r="FN403" s="9"/>
      <c r="FO403" s="9"/>
      <c r="FP403" s="9"/>
      <c r="FQ403" s="9"/>
      <c r="FR403" s="9"/>
      <c r="FS403" s="9"/>
      <c r="FT403" s="9"/>
      <c r="FU403" s="9"/>
      <c r="FV403" s="9"/>
      <c r="FW403" s="9"/>
      <c r="FX403" s="9"/>
      <c r="FY403" s="9"/>
      <c r="FZ403" s="9"/>
      <c r="GA403" s="9"/>
      <c r="GB403" s="9"/>
      <c r="GC403" s="9"/>
      <c r="GD403" s="9"/>
      <c r="GE403" s="9"/>
      <c r="GF403" s="9"/>
      <c r="GG403" s="9"/>
      <c r="GH403" s="9"/>
      <c r="GI403" s="9"/>
      <c r="GJ403" s="9"/>
      <c r="GK403" s="9"/>
      <c r="GL403" s="9"/>
      <c r="GM403" s="9"/>
      <c r="GN403" s="9"/>
      <c r="GO403" s="9"/>
      <c r="GP403" s="9"/>
      <c r="GQ403" s="9"/>
      <c r="GR403" s="9"/>
      <c r="GS403" s="9"/>
      <c r="GT403" s="9"/>
      <c r="GU403" s="9"/>
      <c r="GV403" s="9"/>
      <c r="GW403" s="9"/>
      <c r="GX403" s="9"/>
      <c r="GY403" s="9"/>
      <c r="GZ403" s="9"/>
      <c r="HA403" s="9"/>
      <c r="HB403" s="9"/>
      <c r="HC403" s="9"/>
      <c r="HD403" s="9"/>
      <c r="HE403" s="9"/>
      <c r="HF403" s="9"/>
      <c r="HG403" s="9"/>
      <c r="HH403" s="9"/>
      <c r="HI403" s="9"/>
    </row>
    <row r="404" spans="1:217" s="3" customFormat="1" ht="15.75" customHeight="1">
      <c r="A404" s="8">
        <f>402</f>
        <v>402</v>
      </c>
      <c r="B404" s="8" t="s">
        <v>860</v>
      </c>
      <c r="C404" s="8" t="s">
        <v>852</v>
      </c>
      <c r="D404" s="8" t="s">
        <v>861</v>
      </c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  <c r="ER404" s="9"/>
      <c r="ES404" s="9"/>
      <c r="ET404" s="9"/>
      <c r="EU404" s="9"/>
      <c r="EV404" s="9"/>
      <c r="EW404" s="9"/>
      <c r="EX404" s="9"/>
      <c r="EY404" s="9"/>
      <c r="EZ404" s="9"/>
      <c r="FA404" s="9"/>
      <c r="FB404" s="9"/>
      <c r="FC404" s="9"/>
      <c r="FD404" s="9"/>
      <c r="FE404" s="9"/>
      <c r="FF404" s="9"/>
      <c r="FG404" s="9"/>
      <c r="FH404" s="9"/>
      <c r="FI404" s="9"/>
      <c r="FJ404" s="9"/>
      <c r="FK404" s="9"/>
      <c r="FL404" s="9"/>
      <c r="FM404" s="9"/>
      <c r="FN404" s="9"/>
      <c r="FO404" s="9"/>
      <c r="FP404" s="9"/>
      <c r="FQ404" s="9"/>
      <c r="FR404" s="9"/>
      <c r="FS404" s="9"/>
      <c r="FT404" s="9"/>
      <c r="FU404" s="9"/>
      <c r="FV404" s="9"/>
      <c r="FW404" s="9"/>
      <c r="FX404" s="9"/>
      <c r="FY404" s="9"/>
      <c r="FZ404" s="9"/>
      <c r="GA404" s="9"/>
      <c r="GB404" s="9"/>
      <c r="GC404" s="9"/>
      <c r="GD404" s="9"/>
      <c r="GE404" s="9"/>
      <c r="GF404" s="9"/>
      <c r="GG404" s="9"/>
      <c r="GH404" s="9"/>
      <c r="GI404" s="9"/>
      <c r="GJ404" s="9"/>
      <c r="GK404" s="9"/>
      <c r="GL404" s="9"/>
      <c r="GM404" s="9"/>
      <c r="GN404" s="9"/>
      <c r="GO404" s="9"/>
      <c r="GP404" s="9"/>
      <c r="GQ404" s="9"/>
      <c r="GR404" s="9"/>
      <c r="GS404" s="9"/>
      <c r="GT404" s="9"/>
      <c r="GU404" s="9"/>
      <c r="GV404" s="9"/>
      <c r="GW404" s="9"/>
      <c r="GX404" s="9"/>
      <c r="GY404" s="9"/>
      <c r="GZ404" s="9"/>
      <c r="HA404" s="9"/>
      <c r="HB404" s="9"/>
      <c r="HC404" s="9"/>
      <c r="HD404" s="9"/>
      <c r="HE404" s="9"/>
      <c r="HF404" s="9"/>
      <c r="HG404" s="9"/>
      <c r="HH404" s="9"/>
      <c r="HI404" s="9"/>
    </row>
    <row r="405" spans="1:217" s="3" customFormat="1" ht="15.75" customHeight="1">
      <c r="A405" s="8">
        <f>403</f>
        <v>403</v>
      </c>
      <c r="B405" s="8" t="s">
        <v>862</v>
      </c>
      <c r="C405" s="8" t="s">
        <v>852</v>
      </c>
      <c r="D405" s="8" t="s">
        <v>863</v>
      </c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  <c r="ER405" s="9"/>
      <c r="ES405" s="9"/>
      <c r="ET405" s="9"/>
      <c r="EU405" s="9"/>
      <c r="EV405" s="9"/>
      <c r="EW405" s="9"/>
      <c r="EX405" s="9"/>
      <c r="EY405" s="9"/>
      <c r="EZ405" s="9"/>
      <c r="FA405" s="9"/>
      <c r="FB405" s="9"/>
      <c r="FC405" s="9"/>
      <c r="FD405" s="9"/>
      <c r="FE405" s="9"/>
      <c r="FF405" s="9"/>
      <c r="FG405" s="9"/>
      <c r="FH405" s="9"/>
      <c r="FI405" s="9"/>
      <c r="FJ405" s="9"/>
      <c r="FK405" s="9"/>
      <c r="FL405" s="9"/>
      <c r="FM405" s="9"/>
      <c r="FN405" s="9"/>
      <c r="FO405" s="9"/>
      <c r="FP405" s="9"/>
      <c r="FQ405" s="9"/>
      <c r="FR405" s="9"/>
      <c r="FS405" s="9"/>
      <c r="FT405" s="9"/>
      <c r="FU405" s="9"/>
      <c r="FV405" s="9"/>
      <c r="FW405" s="9"/>
      <c r="FX405" s="9"/>
      <c r="FY405" s="9"/>
      <c r="FZ405" s="9"/>
      <c r="GA405" s="9"/>
      <c r="GB405" s="9"/>
      <c r="GC405" s="9"/>
      <c r="GD405" s="9"/>
      <c r="GE405" s="9"/>
      <c r="GF405" s="9"/>
      <c r="GG405" s="9"/>
      <c r="GH405" s="9"/>
      <c r="GI405" s="9"/>
      <c r="GJ405" s="9"/>
      <c r="GK405" s="9"/>
      <c r="GL405" s="9"/>
      <c r="GM405" s="9"/>
      <c r="GN405" s="9"/>
      <c r="GO405" s="9"/>
      <c r="GP405" s="9"/>
      <c r="GQ405" s="9"/>
      <c r="GR405" s="9"/>
      <c r="GS405" s="9"/>
      <c r="GT405" s="9"/>
      <c r="GU405" s="9"/>
      <c r="GV405" s="9"/>
      <c r="GW405" s="9"/>
      <c r="GX405" s="9"/>
      <c r="GY405" s="9"/>
      <c r="GZ405" s="9"/>
      <c r="HA405" s="9"/>
      <c r="HB405" s="9"/>
      <c r="HC405" s="9"/>
      <c r="HD405" s="9"/>
      <c r="HE405" s="9"/>
      <c r="HF405" s="9"/>
      <c r="HG405" s="9"/>
      <c r="HH405" s="9"/>
      <c r="HI405" s="9"/>
    </row>
    <row r="406" spans="1:217" s="3" customFormat="1" ht="15.75" customHeight="1">
      <c r="A406" s="8">
        <f>404</f>
        <v>404</v>
      </c>
      <c r="B406" s="8" t="s">
        <v>864</v>
      </c>
      <c r="C406" s="8" t="s">
        <v>852</v>
      </c>
      <c r="D406" s="8" t="s">
        <v>865</v>
      </c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  <c r="ER406" s="9"/>
      <c r="ES406" s="9"/>
      <c r="ET406" s="9"/>
      <c r="EU406" s="9"/>
      <c r="EV406" s="9"/>
      <c r="EW406" s="9"/>
      <c r="EX406" s="9"/>
      <c r="EY406" s="9"/>
      <c r="EZ406" s="9"/>
      <c r="FA406" s="9"/>
      <c r="FB406" s="9"/>
      <c r="FC406" s="9"/>
      <c r="FD406" s="9"/>
      <c r="FE406" s="9"/>
      <c r="FF406" s="9"/>
      <c r="FG406" s="9"/>
      <c r="FH406" s="9"/>
      <c r="FI406" s="9"/>
      <c r="FJ406" s="9"/>
      <c r="FK406" s="9"/>
      <c r="FL406" s="9"/>
      <c r="FM406" s="9"/>
      <c r="FN406" s="9"/>
      <c r="FO406" s="9"/>
      <c r="FP406" s="9"/>
      <c r="FQ406" s="9"/>
      <c r="FR406" s="9"/>
      <c r="FS406" s="9"/>
      <c r="FT406" s="9"/>
      <c r="FU406" s="9"/>
      <c r="FV406" s="9"/>
      <c r="FW406" s="9"/>
      <c r="FX406" s="9"/>
      <c r="FY406" s="9"/>
      <c r="FZ406" s="9"/>
      <c r="GA406" s="9"/>
      <c r="GB406" s="9"/>
      <c r="GC406" s="9"/>
      <c r="GD406" s="9"/>
      <c r="GE406" s="9"/>
      <c r="GF406" s="9"/>
      <c r="GG406" s="9"/>
      <c r="GH406" s="9"/>
      <c r="GI406" s="9"/>
      <c r="GJ406" s="9"/>
      <c r="GK406" s="9"/>
      <c r="GL406" s="9"/>
      <c r="GM406" s="9"/>
      <c r="GN406" s="9"/>
      <c r="GO406" s="9"/>
      <c r="GP406" s="9"/>
      <c r="GQ406" s="9"/>
      <c r="GR406" s="9"/>
      <c r="GS406" s="9"/>
      <c r="GT406" s="9"/>
      <c r="GU406" s="9"/>
      <c r="GV406" s="9"/>
      <c r="GW406" s="9"/>
      <c r="GX406" s="9"/>
      <c r="GY406" s="9"/>
      <c r="GZ406" s="9"/>
      <c r="HA406" s="9"/>
      <c r="HB406" s="9"/>
      <c r="HC406" s="9"/>
      <c r="HD406" s="9"/>
      <c r="HE406" s="9"/>
      <c r="HF406" s="9"/>
      <c r="HG406" s="9"/>
      <c r="HH406" s="9"/>
      <c r="HI406" s="9"/>
    </row>
    <row r="407" spans="1:217" s="3" customFormat="1" ht="15.75" customHeight="1">
      <c r="A407" s="8">
        <f>405</f>
        <v>405</v>
      </c>
      <c r="B407" s="8" t="s">
        <v>866</v>
      </c>
      <c r="C407" s="8" t="s">
        <v>852</v>
      </c>
      <c r="D407" s="8" t="s">
        <v>867</v>
      </c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  <c r="ER407" s="9"/>
      <c r="ES407" s="9"/>
      <c r="ET407" s="9"/>
      <c r="EU407" s="9"/>
      <c r="EV407" s="9"/>
      <c r="EW407" s="9"/>
      <c r="EX407" s="9"/>
      <c r="EY407" s="9"/>
      <c r="EZ407" s="9"/>
      <c r="FA407" s="9"/>
      <c r="FB407" s="9"/>
      <c r="FC407" s="9"/>
      <c r="FD407" s="9"/>
      <c r="FE407" s="9"/>
      <c r="FF407" s="9"/>
      <c r="FG407" s="9"/>
      <c r="FH407" s="9"/>
      <c r="FI407" s="9"/>
      <c r="FJ407" s="9"/>
      <c r="FK407" s="9"/>
      <c r="FL407" s="9"/>
      <c r="FM407" s="9"/>
      <c r="FN407" s="9"/>
      <c r="FO407" s="9"/>
      <c r="FP407" s="9"/>
      <c r="FQ407" s="9"/>
      <c r="FR407" s="9"/>
      <c r="FS407" s="9"/>
      <c r="FT407" s="9"/>
      <c r="FU407" s="9"/>
      <c r="FV407" s="9"/>
      <c r="FW407" s="9"/>
      <c r="FX407" s="9"/>
      <c r="FY407" s="9"/>
      <c r="FZ407" s="9"/>
      <c r="GA407" s="9"/>
      <c r="GB407" s="9"/>
      <c r="GC407" s="9"/>
      <c r="GD407" s="9"/>
      <c r="GE407" s="9"/>
      <c r="GF407" s="9"/>
      <c r="GG407" s="9"/>
      <c r="GH407" s="9"/>
      <c r="GI407" s="9"/>
      <c r="GJ407" s="9"/>
      <c r="GK407" s="9"/>
      <c r="GL407" s="9"/>
      <c r="GM407" s="9"/>
      <c r="GN407" s="9"/>
      <c r="GO407" s="9"/>
      <c r="GP407" s="9"/>
      <c r="GQ407" s="9"/>
      <c r="GR407" s="9"/>
      <c r="GS407" s="9"/>
      <c r="GT407" s="9"/>
      <c r="GU407" s="9"/>
      <c r="GV407" s="9"/>
      <c r="GW407" s="9"/>
      <c r="GX407" s="9"/>
      <c r="GY407" s="9"/>
      <c r="GZ407" s="9"/>
      <c r="HA407" s="9"/>
      <c r="HB407" s="9"/>
      <c r="HC407" s="9"/>
      <c r="HD407" s="9"/>
      <c r="HE407" s="9"/>
      <c r="HF407" s="9"/>
      <c r="HG407" s="9"/>
      <c r="HH407" s="9"/>
      <c r="HI407" s="9"/>
    </row>
    <row r="408" spans="1:217" s="3" customFormat="1" ht="15.75" customHeight="1">
      <c r="A408" s="8">
        <f>406</f>
        <v>406</v>
      </c>
      <c r="B408" s="8" t="s">
        <v>868</v>
      </c>
      <c r="C408" s="8" t="s">
        <v>869</v>
      </c>
      <c r="D408" s="8" t="s">
        <v>870</v>
      </c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  <c r="ER408" s="9"/>
      <c r="ES408" s="9"/>
      <c r="ET408" s="9"/>
      <c r="EU408" s="9"/>
      <c r="EV408" s="9"/>
      <c r="EW408" s="9"/>
      <c r="EX408" s="9"/>
      <c r="EY408" s="9"/>
      <c r="EZ408" s="9"/>
      <c r="FA408" s="9"/>
      <c r="FB408" s="9"/>
      <c r="FC408" s="9"/>
      <c r="FD408" s="9"/>
      <c r="FE408" s="9"/>
      <c r="FF408" s="9"/>
      <c r="FG408" s="9"/>
      <c r="FH408" s="9"/>
      <c r="FI408" s="9"/>
      <c r="FJ408" s="9"/>
      <c r="FK408" s="9"/>
      <c r="FL408" s="9"/>
      <c r="FM408" s="9"/>
      <c r="FN408" s="9"/>
      <c r="FO408" s="9"/>
      <c r="FP408" s="9"/>
      <c r="FQ408" s="9"/>
      <c r="FR408" s="9"/>
      <c r="FS408" s="9"/>
      <c r="FT408" s="9"/>
      <c r="FU408" s="9"/>
      <c r="FV408" s="9"/>
      <c r="FW408" s="9"/>
      <c r="FX408" s="9"/>
      <c r="FY408" s="9"/>
      <c r="FZ408" s="9"/>
      <c r="GA408" s="9"/>
      <c r="GB408" s="9"/>
      <c r="GC408" s="9"/>
      <c r="GD408" s="9"/>
      <c r="GE408" s="9"/>
      <c r="GF408" s="9"/>
      <c r="GG408" s="9"/>
      <c r="GH408" s="9"/>
      <c r="GI408" s="9"/>
      <c r="GJ408" s="9"/>
      <c r="GK408" s="9"/>
      <c r="GL408" s="9"/>
      <c r="GM408" s="9"/>
      <c r="GN408" s="9"/>
      <c r="GO408" s="9"/>
      <c r="GP408" s="9"/>
      <c r="GQ408" s="9"/>
      <c r="GR408" s="9"/>
      <c r="GS408" s="9"/>
      <c r="GT408" s="9"/>
      <c r="GU408" s="9"/>
      <c r="GV408" s="9"/>
      <c r="GW408" s="9"/>
      <c r="GX408" s="9"/>
      <c r="GY408" s="9"/>
      <c r="GZ408" s="9"/>
      <c r="HA408" s="9"/>
      <c r="HB408" s="9"/>
      <c r="HC408" s="9"/>
      <c r="HD408" s="9"/>
      <c r="HE408" s="9"/>
      <c r="HF408" s="9"/>
      <c r="HG408" s="9"/>
      <c r="HH408" s="9"/>
      <c r="HI408" s="9"/>
    </row>
    <row r="409" spans="1:217" s="3" customFormat="1" ht="15.75" customHeight="1">
      <c r="A409" s="8">
        <f>407</f>
        <v>407</v>
      </c>
      <c r="B409" s="8" t="s">
        <v>871</v>
      </c>
      <c r="C409" s="8" t="s">
        <v>869</v>
      </c>
      <c r="D409" s="8" t="s">
        <v>872</v>
      </c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  <c r="ER409" s="9"/>
      <c r="ES409" s="9"/>
      <c r="ET409" s="9"/>
      <c r="EU409" s="9"/>
      <c r="EV409" s="9"/>
      <c r="EW409" s="9"/>
      <c r="EX409" s="9"/>
      <c r="EY409" s="9"/>
      <c r="EZ409" s="9"/>
      <c r="FA409" s="9"/>
      <c r="FB409" s="9"/>
      <c r="FC409" s="9"/>
      <c r="FD409" s="9"/>
      <c r="FE409" s="9"/>
      <c r="FF409" s="9"/>
      <c r="FG409" s="9"/>
      <c r="FH409" s="9"/>
      <c r="FI409" s="9"/>
      <c r="FJ409" s="9"/>
      <c r="FK409" s="9"/>
      <c r="FL409" s="9"/>
      <c r="FM409" s="9"/>
      <c r="FN409" s="9"/>
      <c r="FO409" s="9"/>
      <c r="FP409" s="9"/>
      <c r="FQ409" s="9"/>
      <c r="FR409" s="9"/>
      <c r="FS409" s="9"/>
      <c r="FT409" s="9"/>
      <c r="FU409" s="9"/>
      <c r="FV409" s="9"/>
      <c r="FW409" s="9"/>
      <c r="FX409" s="9"/>
      <c r="FY409" s="9"/>
      <c r="FZ409" s="9"/>
      <c r="GA409" s="9"/>
      <c r="GB409" s="9"/>
      <c r="GC409" s="9"/>
      <c r="GD409" s="9"/>
      <c r="GE409" s="9"/>
      <c r="GF409" s="9"/>
      <c r="GG409" s="9"/>
      <c r="GH409" s="9"/>
      <c r="GI409" s="9"/>
      <c r="GJ409" s="9"/>
      <c r="GK409" s="9"/>
      <c r="GL409" s="9"/>
      <c r="GM409" s="9"/>
      <c r="GN409" s="9"/>
      <c r="GO409" s="9"/>
      <c r="GP409" s="9"/>
      <c r="GQ409" s="9"/>
      <c r="GR409" s="9"/>
      <c r="GS409" s="9"/>
      <c r="GT409" s="9"/>
      <c r="GU409" s="9"/>
      <c r="GV409" s="9"/>
      <c r="GW409" s="9"/>
      <c r="GX409" s="9"/>
      <c r="GY409" s="9"/>
      <c r="GZ409" s="9"/>
      <c r="HA409" s="9"/>
      <c r="HB409" s="9"/>
      <c r="HC409" s="9"/>
      <c r="HD409" s="9"/>
      <c r="HE409" s="9"/>
      <c r="HF409" s="9"/>
      <c r="HG409" s="9"/>
      <c r="HH409" s="9"/>
      <c r="HI409" s="9"/>
    </row>
    <row r="410" spans="1:217" s="3" customFormat="1" ht="15.75" customHeight="1">
      <c r="A410" s="8">
        <f>408</f>
        <v>408</v>
      </c>
      <c r="B410" s="8" t="s">
        <v>873</v>
      </c>
      <c r="C410" s="8" t="s">
        <v>869</v>
      </c>
      <c r="D410" s="8" t="s">
        <v>874</v>
      </c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  <c r="ER410" s="9"/>
      <c r="ES410" s="9"/>
      <c r="ET410" s="9"/>
      <c r="EU410" s="9"/>
      <c r="EV410" s="9"/>
      <c r="EW410" s="9"/>
      <c r="EX410" s="9"/>
      <c r="EY410" s="9"/>
      <c r="EZ410" s="9"/>
      <c r="FA410" s="9"/>
      <c r="FB410" s="9"/>
      <c r="FC410" s="9"/>
      <c r="FD410" s="9"/>
      <c r="FE410" s="9"/>
      <c r="FF410" s="9"/>
      <c r="FG410" s="9"/>
      <c r="FH410" s="9"/>
      <c r="FI410" s="9"/>
      <c r="FJ410" s="9"/>
      <c r="FK410" s="9"/>
      <c r="FL410" s="9"/>
      <c r="FM410" s="9"/>
      <c r="FN410" s="9"/>
      <c r="FO410" s="9"/>
      <c r="FP410" s="9"/>
      <c r="FQ410" s="9"/>
      <c r="FR410" s="9"/>
      <c r="FS410" s="9"/>
      <c r="FT410" s="9"/>
      <c r="FU410" s="9"/>
      <c r="FV410" s="9"/>
      <c r="FW410" s="9"/>
      <c r="FX410" s="9"/>
      <c r="FY410" s="9"/>
      <c r="FZ410" s="9"/>
      <c r="GA410" s="9"/>
      <c r="GB410" s="9"/>
      <c r="GC410" s="9"/>
      <c r="GD410" s="9"/>
      <c r="GE410" s="9"/>
      <c r="GF410" s="9"/>
      <c r="GG410" s="9"/>
      <c r="GH410" s="9"/>
      <c r="GI410" s="9"/>
      <c r="GJ410" s="9"/>
      <c r="GK410" s="9"/>
      <c r="GL410" s="9"/>
      <c r="GM410" s="9"/>
      <c r="GN410" s="9"/>
      <c r="GO410" s="9"/>
      <c r="GP410" s="9"/>
      <c r="GQ410" s="9"/>
      <c r="GR410" s="9"/>
      <c r="GS410" s="9"/>
      <c r="GT410" s="9"/>
      <c r="GU410" s="9"/>
      <c r="GV410" s="9"/>
      <c r="GW410" s="9"/>
      <c r="GX410" s="9"/>
      <c r="GY410" s="9"/>
      <c r="GZ410" s="9"/>
      <c r="HA410" s="9"/>
      <c r="HB410" s="9"/>
      <c r="HC410" s="9"/>
      <c r="HD410" s="9"/>
      <c r="HE410" s="9"/>
      <c r="HF410" s="9"/>
      <c r="HG410" s="9"/>
      <c r="HH410" s="9"/>
      <c r="HI410" s="9"/>
    </row>
    <row r="411" spans="1:217" s="3" customFormat="1" ht="15.75" customHeight="1">
      <c r="A411" s="8">
        <f>409</f>
        <v>409</v>
      </c>
      <c r="B411" s="8" t="s">
        <v>875</v>
      </c>
      <c r="C411" s="8" t="s">
        <v>869</v>
      </c>
      <c r="D411" s="8" t="s">
        <v>876</v>
      </c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  <c r="ER411" s="9"/>
      <c r="ES411" s="9"/>
      <c r="ET411" s="9"/>
      <c r="EU411" s="9"/>
      <c r="EV411" s="9"/>
      <c r="EW411" s="9"/>
      <c r="EX411" s="9"/>
      <c r="EY411" s="9"/>
      <c r="EZ411" s="9"/>
      <c r="FA411" s="9"/>
      <c r="FB411" s="9"/>
      <c r="FC411" s="9"/>
      <c r="FD411" s="9"/>
      <c r="FE411" s="9"/>
      <c r="FF411" s="9"/>
      <c r="FG411" s="9"/>
      <c r="FH411" s="9"/>
      <c r="FI411" s="9"/>
      <c r="FJ411" s="9"/>
      <c r="FK411" s="9"/>
      <c r="FL411" s="9"/>
      <c r="FM411" s="9"/>
      <c r="FN411" s="9"/>
      <c r="FO411" s="9"/>
      <c r="FP411" s="9"/>
      <c r="FQ411" s="9"/>
      <c r="FR411" s="9"/>
      <c r="FS411" s="9"/>
      <c r="FT411" s="9"/>
      <c r="FU411" s="9"/>
      <c r="FV411" s="9"/>
      <c r="FW411" s="9"/>
      <c r="FX411" s="9"/>
      <c r="FY411" s="9"/>
      <c r="FZ411" s="9"/>
      <c r="GA411" s="9"/>
      <c r="GB411" s="9"/>
      <c r="GC411" s="9"/>
      <c r="GD411" s="9"/>
      <c r="GE411" s="9"/>
      <c r="GF411" s="9"/>
      <c r="GG411" s="9"/>
      <c r="GH411" s="9"/>
      <c r="GI411" s="9"/>
      <c r="GJ411" s="9"/>
      <c r="GK411" s="9"/>
      <c r="GL411" s="9"/>
      <c r="GM411" s="9"/>
      <c r="GN411" s="9"/>
      <c r="GO411" s="9"/>
      <c r="GP411" s="9"/>
      <c r="GQ411" s="9"/>
      <c r="GR411" s="9"/>
      <c r="GS411" s="9"/>
      <c r="GT411" s="9"/>
      <c r="GU411" s="9"/>
      <c r="GV411" s="9"/>
      <c r="GW411" s="9"/>
      <c r="GX411" s="9"/>
      <c r="GY411" s="9"/>
      <c r="GZ411" s="9"/>
      <c r="HA411" s="9"/>
      <c r="HB411" s="9"/>
      <c r="HC411" s="9"/>
      <c r="HD411" s="9"/>
      <c r="HE411" s="9"/>
      <c r="HF411" s="9"/>
      <c r="HG411" s="9"/>
      <c r="HH411" s="9"/>
      <c r="HI411" s="9"/>
    </row>
    <row r="412" spans="1:217" s="3" customFormat="1" ht="15.75" customHeight="1">
      <c r="A412" s="8">
        <f>410</f>
        <v>410</v>
      </c>
      <c r="B412" s="8" t="s">
        <v>877</v>
      </c>
      <c r="C412" s="8" t="s">
        <v>869</v>
      </c>
      <c r="D412" s="8" t="s">
        <v>878</v>
      </c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  <c r="ER412" s="9"/>
      <c r="ES412" s="9"/>
      <c r="ET412" s="9"/>
      <c r="EU412" s="9"/>
      <c r="EV412" s="9"/>
      <c r="EW412" s="9"/>
      <c r="EX412" s="9"/>
      <c r="EY412" s="9"/>
      <c r="EZ412" s="9"/>
      <c r="FA412" s="9"/>
      <c r="FB412" s="9"/>
      <c r="FC412" s="9"/>
      <c r="FD412" s="9"/>
      <c r="FE412" s="9"/>
      <c r="FF412" s="9"/>
      <c r="FG412" s="9"/>
      <c r="FH412" s="9"/>
      <c r="FI412" s="9"/>
      <c r="FJ412" s="9"/>
      <c r="FK412" s="9"/>
      <c r="FL412" s="9"/>
      <c r="FM412" s="9"/>
      <c r="FN412" s="9"/>
      <c r="FO412" s="9"/>
      <c r="FP412" s="9"/>
      <c r="FQ412" s="9"/>
      <c r="FR412" s="9"/>
      <c r="FS412" s="9"/>
      <c r="FT412" s="9"/>
      <c r="FU412" s="9"/>
      <c r="FV412" s="9"/>
      <c r="FW412" s="9"/>
      <c r="FX412" s="9"/>
      <c r="FY412" s="9"/>
      <c r="FZ412" s="9"/>
      <c r="GA412" s="9"/>
      <c r="GB412" s="9"/>
      <c r="GC412" s="9"/>
      <c r="GD412" s="9"/>
      <c r="GE412" s="9"/>
      <c r="GF412" s="9"/>
      <c r="GG412" s="9"/>
      <c r="GH412" s="9"/>
      <c r="GI412" s="9"/>
      <c r="GJ412" s="9"/>
      <c r="GK412" s="9"/>
      <c r="GL412" s="9"/>
      <c r="GM412" s="9"/>
      <c r="GN412" s="9"/>
      <c r="GO412" s="9"/>
      <c r="GP412" s="9"/>
      <c r="GQ412" s="9"/>
      <c r="GR412" s="9"/>
      <c r="GS412" s="9"/>
      <c r="GT412" s="9"/>
      <c r="GU412" s="9"/>
      <c r="GV412" s="9"/>
      <c r="GW412" s="9"/>
      <c r="GX412" s="9"/>
      <c r="GY412" s="9"/>
      <c r="GZ412" s="9"/>
      <c r="HA412" s="9"/>
      <c r="HB412" s="9"/>
      <c r="HC412" s="9"/>
      <c r="HD412" s="9"/>
      <c r="HE412" s="9"/>
      <c r="HF412" s="9"/>
      <c r="HG412" s="9"/>
      <c r="HH412" s="9"/>
      <c r="HI412" s="9"/>
    </row>
    <row r="413" spans="1:217" s="3" customFormat="1" ht="15.75" customHeight="1">
      <c r="A413" s="8">
        <f>411</f>
        <v>411</v>
      </c>
      <c r="B413" s="8" t="s">
        <v>879</v>
      </c>
      <c r="C413" s="8" t="s">
        <v>869</v>
      </c>
      <c r="D413" s="8" t="s">
        <v>880</v>
      </c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  <c r="ER413" s="9"/>
      <c r="ES413" s="9"/>
      <c r="ET413" s="9"/>
      <c r="EU413" s="9"/>
      <c r="EV413" s="9"/>
      <c r="EW413" s="9"/>
      <c r="EX413" s="9"/>
      <c r="EY413" s="9"/>
      <c r="EZ413" s="9"/>
      <c r="FA413" s="9"/>
      <c r="FB413" s="9"/>
      <c r="FC413" s="9"/>
      <c r="FD413" s="9"/>
      <c r="FE413" s="9"/>
      <c r="FF413" s="9"/>
      <c r="FG413" s="9"/>
      <c r="FH413" s="9"/>
      <c r="FI413" s="9"/>
      <c r="FJ413" s="9"/>
      <c r="FK413" s="9"/>
      <c r="FL413" s="9"/>
      <c r="FM413" s="9"/>
      <c r="FN413" s="9"/>
      <c r="FO413" s="9"/>
      <c r="FP413" s="9"/>
      <c r="FQ413" s="9"/>
      <c r="FR413" s="9"/>
      <c r="FS413" s="9"/>
      <c r="FT413" s="9"/>
      <c r="FU413" s="9"/>
      <c r="FV413" s="9"/>
      <c r="FW413" s="9"/>
      <c r="FX413" s="9"/>
      <c r="FY413" s="9"/>
      <c r="FZ413" s="9"/>
      <c r="GA413" s="9"/>
      <c r="GB413" s="9"/>
      <c r="GC413" s="9"/>
      <c r="GD413" s="9"/>
      <c r="GE413" s="9"/>
      <c r="GF413" s="9"/>
      <c r="GG413" s="9"/>
      <c r="GH413" s="9"/>
      <c r="GI413" s="9"/>
      <c r="GJ413" s="9"/>
      <c r="GK413" s="9"/>
      <c r="GL413" s="9"/>
      <c r="GM413" s="9"/>
      <c r="GN413" s="9"/>
      <c r="GO413" s="9"/>
      <c r="GP413" s="9"/>
      <c r="GQ413" s="9"/>
      <c r="GR413" s="9"/>
      <c r="GS413" s="9"/>
      <c r="GT413" s="9"/>
      <c r="GU413" s="9"/>
      <c r="GV413" s="9"/>
      <c r="GW413" s="9"/>
      <c r="GX413" s="9"/>
      <c r="GY413" s="9"/>
      <c r="GZ413" s="9"/>
      <c r="HA413" s="9"/>
      <c r="HB413" s="9"/>
      <c r="HC413" s="9"/>
      <c r="HD413" s="9"/>
      <c r="HE413" s="9"/>
      <c r="HF413" s="9"/>
      <c r="HG413" s="9"/>
      <c r="HH413" s="9"/>
      <c r="HI413" s="9"/>
    </row>
    <row r="414" spans="1:217" s="3" customFormat="1" ht="15.75" customHeight="1">
      <c r="A414" s="8">
        <f>412</f>
        <v>412</v>
      </c>
      <c r="B414" s="8" t="s">
        <v>881</v>
      </c>
      <c r="C414" s="8" t="s">
        <v>869</v>
      </c>
      <c r="D414" s="8" t="s">
        <v>882</v>
      </c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  <c r="ER414" s="9"/>
      <c r="ES414" s="9"/>
      <c r="ET414" s="9"/>
      <c r="EU414" s="9"/>
      <c r="EV414" s="9"/>
      <c r="EW414" s="9"/>
      <c r="EX414" s="9"/>
      <c r="EY414" s="9"/>
      <c r="EZ414" s="9"/>
      <c r="FA414" s="9"/>
      <c r="FB414" s="9"/>
      <c r="FC414" s="9"/>
      <c r="FD414" s="9"/>
      <c r="FE414" s="9"/>
      <c r="FF414" s="9"/>
      <c r="FG414" s="9"/>
      <c r="FH414" s="9"/>
      <c r="FI414" s="9"/>
      <c r="FJ414" s="9"/>
      <c r="FK414" s="9"/>
      <c r="FL414" s="9"/>
      <c r="FM414" s="9"/>
      <c r="FN414" s="9"/>
      <c r="FO414" s="9"/>
      <c r="FP414" s="9"/>
      <c r="FQ414" s="9"/>
      <c r="FR414" s="9"/>
      <c r="FS414" s="9"/>
      <c r="FT414" s="9"/>
      <c r="FU414" s="9"/>
      <c r="FV414" s="9"/>
      <c r="FW414" s="9"/>
      <c r="FX414" s="9"/>
      <c r="FY414" s="9"/>
      <c r="FZ414" s="9"/>
      <c r="GA414" s="9"/>
      <c r="GB414" s="9"/>
      <c r="GC414" s="9"/>
      <c r="GD414" s="9"/>
      <c r="GE414" s="9"/>
      <c r="GF414" s="9"/>
      <c r="GG414" s="9"/>
      <c r="GH414" s="9"/>
      <c r="GI414" s="9"/>
      <c r="GJ414" s="9"/>
      <c r="GK414" s="9"/>
      <c r="GL414" s="9"/>
      <c r="GM414" s="9"/>
      <c r="GN414" s="9"/>
      <c r="GO414" s="9"/>
      <c r="GP414" s="9"/>
      <c r="GQ414" s="9"/>
      <c r="GR414" s="9"/>
      <c r="GS414" s="9"/>
      <c r="GT414" s="9"/>
      <c r="GU414" s="9"/>
      <c r="GV414" s="9"/>
      <c r="GW414" s="9"/>
      <c r="GX414" s="9"/>
      <c r="GY414" s="9"/>
      <c r="GZ414" s="9"/>
      <c r="HA414" s="9"/>
      <c r="HB414" s="9"/>
      <c r="HC414" s="9"/>
      <c r="HD414" s="9"/>
      <c r="HE414" s="9"/>
      <c r="HF414" s="9"/>
      <c r="HG414" s="9"/>
      <c r="HH414" s="9"/>
      <c r="HI414" s="9"/>
    </row>
    <row r="415" spans="1:217" s="3" customFormat="1" ht="15.75" customHeight="1">
      <c r="A415" s="8">
        <f>413</f>
        <v>413</v>
      </c>
      <c r="B415" s="8" t="s">
        <v>883</v>
      </c>
      <c r="C415" s="8" t="s">
        <v>884</v>
      </c>
      <c r="D415" s="8" t="s">
        <v>885</v>
      </c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  <c r="ER415" s="9"/>
      <c r="ES415" s="9"/>
      <c r="ET415" s="9"/>
      <c r="EU415" s="9"/>
      <c r="EV415" s="9"/>
      <c r="EW415" s="9"/>
      <c r="EX415" s="9"/>
      <c r="EY415" s="9"/>
      <c r="EZ415" s="9"/>
      <c r="FA415" s="9"/>
      <c r="FB415" s="9"/>
      <c r="FC415" s="9"/>
      <c r="FD415" s="9"/>
      <c r="FE415" s="9"/>
      <c r="FF415" s="9"/>
      <c r="FG415" s="9"/>
      <c r="FH415" s="9"/>
      <c r="FI415" s="9"/>
      <c r="FJ415" s="9"/>
      <c r="FK415" s="9"/>
      <c r="FL415" s="9"/>
      <c r="FM415" s="9"/>
      <c r="FN415" s="9"/>
      <c r="FO415" s="9"/>
      <c r="FP415" s="9"/>
      <c r="FQ415" s="9"/>
      <c r="FR415" s="9"/>
      <c r="FS415" s="9"/>
      <c r="FT415" s="9"/>
      <c r="FU415" s="9"/>
      <c r="FV415" s="9"/>
      <c r="FW415" s="9"/>
      <c r="FX415" s="9"/>
      <c r="FY415" s="9"/>
      <c r="FZ415" s="9"/>
      <c r="GA415" s="9"/>
      <c r="GB415" s="9"/>
      <c r="GC415" s="9"/>
      <c r="GD415" s="9"/>
      <c r="GE415" s="9"/>
      <c r="GF415" s="9"/>
      <c r="GG415" s="9"/>
      <c r="GH415" s="9"/>
      <c r="GI415" s="9"/>
      <c r="GJ415" s="9"/>
      <c r="GK415" s="9"/>
      <c r="GL415" s="9"/>
      <c r="GM415" s="9"/>
      <c r="GN415" s="9"/>
      <c r="GO415" s="9"/>
      <c r="GP415" s="9"/>
      <c r="GQ415" s="9"/>
      <c r="GR415" s="9"/>
      <c r="GS415" s="9"/>
      <c r="GT415" s="9"/>
      <c r="GU415" s="9"/>
      <c r="GV415" s="9"/>
      <c r="GW415" s="9"/>
      <c r="GX415" s="9"/>
      <c r="GY415" s="9"/>
      <c r="GZ415" s="9"/>
      <c r="HA415" s="9"/>
      <c r="HB415" s="9"/>
      <c r="HC415" s="9"/>
      <c r="HD415" s="9"/>
      <c r="HE415" s="9"/>
      <c r="HF415" s="9"/>
      <c r="HG415" s="9"/>
      <c r="HH415" s="9"/>
      <c r="HI415" s="9"/>
    </row>
    <row r="416" spans="1:217" s="3" customFormat="1" ht="15.75" customHeight="1">
      <c r="A416" s="8">
        <f>414</f>
        <v>414</v>
      </c>
      <c r="B416" s="8" t="s">
        <v>886</v>
      </c>
      <c r="C416" s="8" t="s">
        <v>884</v>
      </c>
      <c r="D416" s="8" t="s">
        <v>887</v>
      </c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  <c r="ER416" s="9"/>
      <c r="ES416" s="9"/>
      <c r="ET416" s="9"/>
      <c r="EU416" s="9"/>
      <c r="EV416" s="9"/>
      <c r="EW416" s="9"/>
      <c r="EX416" s="9"/>
      <c r="EY416" s="9"/>
      <c r="EZ416" s="9"/>
      <c r="FA416" s="9"/>
      <c r="FB416" s="9"/>
      <c r="FC416" s="9"/>
      <c r="FD416" s="9"/>
      <c r="FE416" s="9"/>
      <c r="FF416" s="9"/>
      <c r="FG416" s="9"/>
      <c r="FH416" s="9"/>
      <c r="FI416" s="9"/>
      <c r="FJ416" s="9"/>
      <c r="FK416" s="9"/>
      <c r="FL416" s="9"/>
      <c r="FM416" s="9"/>
      <c r="FN416" s="9"/>
      <c r="FO416" s="9"/>
      <c r="FP416" s="9"/>
      <c r="FQ416" s="9"/>
      <c r="FR416" s="9"/>
      <c r="FS416" s="9"/>
      <c r="FT416" s="9"/>
      <c r="FU416" s="9"/>
      <c r="FV416" s="9"/>
      <c r="FW416" s="9"/>
      <c r="FX416" s="9"/>
      <c r="FY416" s="9"/>
      <c r="FZ416" s="9"/>
      <c r="GA416" s="9"/>
      <c r="GB416" s="9"/>
      <c r="GC416" s="9"/>
      <c r="GD416" s="9"/>
      <c r="GE416" s="9"/>
      <c r="GF416" s="9"/>
      <c r="GG416" s="9"/>
      <c r="GH416" s="9"/>
      <c r="GI416" s="9"/>
      <c r="GJ416" s="9"/>
      <c r="GK416" s="9"/>
      <c r="GL416" s="9"/>
      <c r="GM416" s="9"/>
      <c r="GN416" s="9"/>
      <c r="GO416" s="9"/>
      <c r="GP416" s="9"/>
      <c r="GQ416" s="9"/>
      <c r="GR416" s="9"/>
      <c r="GS416" s="9"/>
      <c r="GT416" s="9"/>
      <c r="GU416" s="9"/>
      <c r="GV416" s="9"/>
      <c r="GW416" s="9"/>
      <c r="GX416" s="9"/>
      <c r="GY416" s="9"/>
      <c r="GZ416" s="9"/>
      <c r="HA416" s="9"/>
      <c r="HB416" s="9"/>
      <c r="HC416" s="9"/>
      <c r="HD416" s="9"/>
      <c r="HE416" s="9"/>
      <c r="HF416" s="9"/>
      <c r="HG416" s="9"/>
      <c r="HH416" s="9"/>
      <c r="HI416" s="9"/>
    </row>
    <row r="417" spans="1:217" s="3" customFormat="1" ht="15.75" customHeight="1">
      <c r="A417" s="8">
        <f>415</f>
        <v>415</v>
      </c>
      <c r="B417" s="8" t="s">
        <v>888</v>
      </c>
      <c r="C417" s="8" t="s">
        <v>884</v>
      </c>
      <c r="D417" s="8" t="s">
        <v>889</v>
      </c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  <c r="ER417" s="9"/>
      <c r="ES417" s="9"/>
      <c r="ET417" s="9"/>
      <c r="EU417" s="9"/>
      <c r="EV417" s="9"/>
      <c r="EW417" s="9"/>
      <c r="EX417" s="9"/>
      <c r="EY417" s="9"/>
      <c r="EZ417" s="9"/>
      <c r="FA417" s="9"/>
      <c r="FB417" s="9"/>
      <c r="FC417" s="9"/>
      <c r="FD417" s="9"/>
      <c r="FE417" s="9"/>
      <c r="FF417" s="9"/>
      <c r="FG417" s="9"/>
      <c r="FH417" s="9"/>
      <c r="FI417" s="9"/>
      <c r="FJ417" s="9"/>
      <c r="FK417" s="9"/>
      <c r="FL417" s="9"/>
      <c r="FM417" s="9"/>
      <c r="FN417" s="9"/>
      <c r="FO417" s="9"/>
      <c r="FP417" s="9"/>
      <c r="FQ417" s="9"/>
      <c r="FR417" s="9"/>
      <c r="FS417" s="9"/>
      <c r="FT417" s="9"/>
      <c r="FU417" s="9"/>
      <c r="FV417" s="9"/>
      <c r="FW417" s="9"/>
      <c r="FX417" s="9"/>
      <c r="FY417" s="9"/>
      <c r="FZ417" s="9"/>
      <c r="GA417" s="9"/>
      <c r="GB417" s="9"/>
      <c r="GC417" s="9"/>
      <c r="GD417" s="9"/>
      <c r="GE417" s="9"/>
      <c r="GF417" s="9"/>
      <c r="GG417" s="9"/>
      <c r="GH417" s="9"/>
      <c r="GI417" s="9"/>
      <c r="GJ417" s="9"/>
      <c r="GK417" s="9"/>
      <c r="GL417" s="9"/>
      <c r="GM417" s="9"/>
      <c r="GN417" s="9"/>
      <c r="GO417" s="9"/>
      <c r="GP417" s="9"/>
      <c r="GQ417" s="9"/>
      <c r="GR417" s="9"/>
      <c r="GS417" s="9"/>
      <c r="GT417" s="9"/>
      <c r="GU417" s="9"/>
      <c r="GV417" s="9"/>
      <c r="GW417" s="9"/>
      <c r="GX417" s="9"/>
      <c r="GY417" s="9"/>
      <c r="GZ417" s="9"/>
      <c r="HA417" s="9"/>
      <c r="HB417" s="9"/>
      <c r="HC417" s="9"/>
      <c r="HD417" s="9"/>
      <c r="HE417" s="9"/>
      <c r="HF417" s="9"/>
      <c r="HG417" s="9"/>
      <c r="HH417" s="9"/>
      <c r="HI417" s="9"/>
    </row>
    <row r="418" spans="1:217" s="3" customFormat="1" ht="15.75" customHeight="1">
      <c r="A418" s="8">
        <f>416</f>
        <v>416</v>
      </c>
      <c r="B418" s="8" t="s">
        <v>890</v>
      </c>
      <c r="C418" s="8" t="s">
        <v>884</v>
      </c>
      <c r="D418" s="8" t="s">
        <v>891</v>
      </c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  <c r="ER418" s="9"/>
      <c r="ES418" s="9"/>
      <c r="ET418" s="9"/>
      <c r="EU418" s="9"/>
      <c r="EV418" s="9"/>
      <c r="EW418" s="9"/>
      <c r="EX418" s="9"/>
      <c r="EY418" s="9"/>
      <c r="EZ418" s="9"/>
      <c r="FA418" s="9"/>
      <c r="FB418" s="9"/>
      <c r="FC418" s="9"/>
      <c r="FD418" s="9"/>
      <c r="FE418" s="9"/>
      <c r="FF418" s="9"/>
      <c r="FG418" s="9"/>
      <c r="FH418" s="9"/>
      <c r="FI418" s="9"/>
      <c r="FJ418" s="9"/>
      <c r="FK418" s="9"/>
      <c r="FL418" s="9"/>
      <c r="FM418" s="9"/>
      <c r="FN418" s="9"/>
      <c r="FO418" s="9"/>
      <c r="FP418" s="9"/>
      <c r="FQ418" s="9"/>
      <c r="FR418" s="9"/>
      <c r="FS418" s="9"/>
      <c r="FT418" s="9"/>
      <c r="FU418" s="9"/>
      <c r="FV418" s="9"/>
      <c r="FW418" s="9"/>
      <c r="FX418" s="9"/>
      <c r="FY418" s="9"/>
      <c r="FZ418" s="9"/>
      <c r="GA418" s="9"/>
      <c r="GB418" s="9"/>
      <c r="GC418" s="9"/>
      <c r="GD418" s="9"/>
      <c r="GE418" s="9"/>
      <c r="GF418" s="9"/>
      <c r="GG418" s="9"/>
      <c r="GH418" s="9"/>
      <c r="GI418" s="9"/>
      <c r="GJ418" s="9"/>
      <c r="GK418" s="9"/>
      <c r="GL418" s="9"/>
      <c r="GM418" s="9"/>
      <c r="GN418" s="9"/>
      <c r="GO418" s="9"/>
      <c r="GP418" s="9"/>
      <c r="GQ418" s="9"/>
      <c r="GR418" s="9"/>
      <c r="GS418" s="9"/>
      <c r="GT418" s="9"/>
      <c r="GU418" s="9"/>
      <c r="GV418" s="9"/>
      <c r="GW418" s="9"/>
      <c r="GX418" s="9"/>
      <c r="GY418" s="9"/>
      <c r="GZ418" s="9"/>
      <c r="HA418" s="9"/>
      <c r="HB418" s="9"/>
      <c r="HC418" s="9"/>
      <c r="HD418" s="9"/>
      <c r="HE418" s="9"/>
      <c r="HF418" s="9"/>
      <c r="HG418" s="9"/>
      <c r="HH418" s="9"/>
      <c r="HI418" s="9"/>
    </row>
    <row r="419" spans="1:217" s="3" customFormat="1" ht="15.75" customHeight="1">
      <c r="A419" s="8">
        <f>417</f>
        <v>417</v>
      </c>
      <c r="B419" s="8" t="s">
        <v>892</v>
      </c>
      <c r="C419" s="8" t="s">
        <v>884</v>
      </c>
      <c r="D419" s="8" t="s">
        <v>893</v>
      </c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  <c r="ER419" s="9"/>
      <c r="ES419" s="9"/>
      <c r="ET419" s="9"/>
      <c r="EU419" s="9"/>
      <c r="EV419" s="9"/>
      <c r="EW419" s="9"/>
      <c r="EX419" s="9"/>
      <c r="EY419" s="9"/>
      <c r="EZ419" s="9"/>
      <c r="FA419" s="9"/>
      <c r="FB419" s="9"/>
      <c r="FC419" s="9"/>
      <c r="FD419" s="9"/>
      <c r="FE419" s="9"/>
      <c r="FF419" s="9"/>
      <c r="FG419" s="9"/>
      <c r="FH419" s="9"/>
      <c r="FI419" s="9"/>
      <c r="FJ419" s="9"/>
      <c r="FK419" s="9"/>
      <c r="FL419" s="9"/>
      <c r="FM419" s="9"/>
      <c r="FN419" s="9"/>
      <c r="FO419" s="9"/>
      <c r="FP419" s="9"/>
      <c r="FQ419" s="9"/>
      <c r="FR419" s="9"/>
      <c r="FS419" s="9"/>
      <c r="FT419" s="9"/>
      <c r="FU419" s="9"/>
      <c r="FV419" s="9"/>
      <c r="FW419" s="9"/>
      <c r="FX419" s="9"/>
      <c r="FY419" s="9"/>
      <c r="FZ419" s="9"/>
      <c r="GA419" s="9"/>
      <c r="GB419" s="9"/>
      <c r="GC419" s="9"/>
      <c r="GD419" s="9"/>
      <c r="GE419" s="9"/>
      <c r="GF419" s="9"/>
      <c r="GG419" s="9"/>
      <c r="GH419" s="9"/>
      <c r="GI419" s="9"/>
      <c r="GJ419" s="9"/>
      <c r="GK419" s="9"/>
      <c r="GL419" s="9"/>
      <c r="GM419" s="9"/>
      <c r="GN419" s="9"/>
      <c r="GO419" s="9"/>
      <c r="GP419" s="9"/>
      <c r="GQ419" s="9"/>
      <c r="GR419" s="9"/>
      <c r="GS419" s="9"/>
      <c r="GT419" s="9"/>
      <c r="GU419" s="9"/>
      <c r="GV419" s="9"/>
      <c r="GW419" s="9"/>
      <c r="GX419" s="9"/>
      <c r="GY419" s="9"/>
      <c r="GZ419" s="9"/>
      <c r="HA419" s="9"/>
      <c r="HB419" s="9"/>
      <c r="HC419" s="9"/>
      <c r="HD419" s="9"/>
      <c r="HE419" s="9"/>
      <c r="HF419" s="9"/>
      <c r="HG419" s="9"/>
      <c r="HH419" s="9"/>
      <c r="HI419" s="9"/>
    </row>
    <row r="420" spans="1:217" s="3" customFormat="1" ht="15.75" customHeight="1">
      <c r="A420" s="8">
        <f>418</f>
        <v>418</v>
      </c>
      <c r="B420" s="8" t="s">
        <v>894</v>
      </c>
      <c r="C420" s="8" t="s">
        <v>884</v>
      </c>
      <c r="D420" s="8" t="s">
        <v>895</v>
      </c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  <c r="ER420" s="9"/>
      <c r="ES420" s="9"/>
      <c r="ET420" s="9"/>
      <c r="EU420" s="9"/>
      <c r="EV420" s="9"/>
      <c r="EW420" s="9"/>
      <c r="EX420" s="9"/>
      <c r="EY420" s="9"/>
      <c r="EZ420" s="9"/>
      <c r="FA420" s="9"/>
      <c r="FB420" s="9"/>
      <c r="FC420" s="9"/>
      <c r="FD420" s="9"/>
      <c r="FE420" s="9"/>
      <c r="FF420" s="9"/>
      <c r="FG420" s="9"/>
      <c r="FH420" s="9"/>
      <c r="FI420" s="9"/>
      <c r="FJ420" s="9"/>
      <c r="FK420" s="9"/>
      <c r="FL420" s="9"/>
      <c r="FM420" s="9"/>
      <c r="FN420" s="9"/>
      <c r="FO420" s="9"/>
      <c r="FP420" s="9"/>
      <c r="FQ420" s="9"/>
      <c r="FR420" s="9"/>
      <c r="FS420" s="9"/>
      <c r="FT420" s="9"/>
      <c r="FU420" s="9"/>
      <c r="FV420" s="9"/>
      <c r="FW420" s="9"/>
      <c r="FX420" s="9"/>
      <c r="FY420" s="9"/>
      <c r="FZ420" s="9"/>
      <c r="GA420" s="9"/>
      <c r="GB420" s="9"/>
      <c r="GC420" s="9"/>
      <c r="GD420" s="9"/>
      <c r="GE420" s="9"/>
      <c r="GF420" s="9"/>
      <c r="GG420" s="9"/>
      <c r="GH420" s="9"/>
      <c r="GI420" s="9"/>
      <c r="GJ420" s="9"/>
      <c r="GK420" s="9"/>
      <c r="GL420" s="9"/>
      <c r="GM420" s="9"/>
      <c r="GN420" s="9"/>
      <c r="GO420" s="9"/>
      <c r="GP420" s="9"/>
      <c r="GQ420" s="9"/>
      <c r="GR420" s="9"/>
      <c r="GS420" s="9"/>
      <c r="GT420" s="9"/>
      <c r="GU420" s="9"/>
      <c r="GV420" s="9"/>
      <c r="GW420" s="9"/>
      <c r="GX420" s="9"/>
      <c r="GY420" s="9"/>
      <c r="GZ420" s="9"/>
      <c r="HA420" s="9"/>
      <c r="HB420" s="9"/>
      <c r="HC420" s="9"/>
      <c r="HD420" s="9"/>
      <c r="HE420" s="9"/>
      <c r="HF420" s="9"/>
      <c r="HG420" s="9"/>
      <c r="HH420" s="9"/>
      <c r="HI420" s="9"/>
    </row>
    <row r="421" spans="1:217" s="3" customFormat="1" ht="15.75" customHeight="1">
      <c r="A421" s="8">
        <f>419</f>
        <v>419</v>
      </c>
      <c r="B421" s="8" t="s">
        <v>896</v>
      </c>
      <c r="C421" s="8" t="s">
        <v>884</v>
      </c>
      <c r="D421" s="8" t="s">
        <v>897</v>
      </c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  <c r="ER421" s="9"/>
      <c r="ES421" s="9"/>
      <c r="ET421" s="9"/>
      <c r="EU421" s="9"/>
      <c r="EV421" s="9"/>
      <c r="EW421" s="9"/>
      <c r="EX421" s="9"/>
      <c r="EY421" s="9"/>
      <c r="EZ421" s="9"/>
      <c r="FA421" s="9"/>
      <c r="FB421" s="9"/>
      <c r="FC421" s="9"/>
      <c r="FD421" s="9"/>
      <c r="FE421" s="9"/>
      <c r="FF421" s="9"/>
      <c r="FG421" s="9"/>
      <c r="FH421" s="9"/>
      <c r="FI421" s="9"/>
      <c r="FJ421" s="9"/>
      <c r="FK421" s="9"/>
      <c r="FL421" s="9"/>
      <c r="FM421" s="9"/>
      <c r="FN421" s="9"/>
      <c r="FO421" s="9"/>
      <c r="FP421" s="9"/>
      <c r="FQ421" s="9"/>
      <c r="FR421" s="9"/>
      <c r="FS421" s="9"/>
      <c r="FT421" s="9"/>
      <c r="FU421" s="9"/>
      <c r="FV421" s="9"/>
      <c r="FW421" s="9"/>
      <c r="FX421" s="9"/>
      <c r="FY421" s="9"/>
      <c r="FZ421" s="9"/>
      <c r="GA421" s="9"/>
      <c r="GB421" s="9"/>
      <c r="GC421" s="9"/>
      <c r="GD421" s="9"/>
      <c r="GE421" s="9"/>
      <c r="GF421" s="9"/>
      <c r="GG421" s="9"/>
      <c r="GH421" s="9"/>
      <c r="GI421" s="9"/>
      <c r="GJ421" s="9"/>
      <c r="GK421" s="9"/>
      <c r="GL421" s="9"/>
      <c r="GM421" s="9"/>
      <c r="GN421" s="9"/>
      <c r="GO421" s="9"/>
      <c r="GP421" s="9"/>
      <c r="GQ421" s="9"/>
      <c r="GR421" s="9"/>
      <c r="GS421" s="9"/>
      <c r="GT421" s="9"/>
      <c r="GU421" s="9"/>
      <c r="GV421" s="9"/>
      <c r="GW421" s="9"/>
      <c r="GX421" s="9"/>
      <c r="GY421" s="9"/>
      <c r="GZ421" s="9"/>
      <c r="HA421" s="9"/>
      <c r="HB421" s="9"/>
      <c r="HC421" s="9"/>
      <c r="HD421" s="9"/>
      <c r="HE421" s="9"/>
      <c r="HF421" s="9"/>
      <c r="HG421" s="9"/>
      <c r="HH421" s="9"/>
      <c r="HI421" s="9"/>
    </row>
  </sheetData>
  <sheetProtection/>
  <mergeCells count="1">
    <mergeCell ref="A1:D1"/>
  </mergeCells>
  <printOptions/>
  <pageMargins left="0.71" right="0.71" top="0.75" bottom="0.75" header="0.31" footer="0.31"/>
  <pageSetup fitToHeight="1" fitToWidth="1" horizontalDpi="1200" verticalDpi="12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Xeon</dc:creator>
  <cp:keywords/>
  <dc:description/>
  <cp:lastModifiedBy>Users</cp:lastModifiedBy>
  <cp:lastPrinted>2015-10-19T01:36:29Z</cp:lastPrinted>
  <dcterms:created xsi:type="dcterms:W3CDTF">2015-10-17T09:19:10Z</dcterms:created>
  <dcterms:modified xsi:type="dcterms:W3CDTF">2021-11-05T08:42:24Z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